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Mon Drive\GIEE Varroa\GIEE 2025\comptages et protocoles 2025\"/>
    </mc:Choice>
  </mc:AlternateContent>
  <xr:revisionPtr revIDLastSave="0" documentId="13_ncr:1_{8126DA8A-412C-4F95-A928-C5F141B3CCA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ucher Phorétique-3 saisons" sheetId="1" r:id="rId1"/>
    <sheet name="Rucher - Phorétique+ Lange" sheetId="5" r:id="rId2"/>
    <sheet name="Données" sheetId="4" r:id="rId3"/>
  </sheets>
  <definedNames>
    <definedName name="_xlnm.Print_Area" localSheetId="1">'Rucher - Phorétique+ Lange'!$B$2:$R$43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O3uskQ2Lrpmu9IPVwYOEgSC4bPKQzK/U/iswlBd/fJM="/>
    </ext>
  </extLst>
</workbook>
</file>

<file path=xl/calcChain.xml><?xml version="1.0" encoding="utf-8"?>
<calcChain xmlns="http://schemas.openxmlformats.org/spreadsheetml/2006/main">
  <c r="R29" i="5" l="1"/>
  <c r="R28" i="5"/>
  <c r="R19" i="5"/>
  <c r="R20" i="5"/>
  <c r="R21" i="5"/>
  <c r="R22" i="5"/>
  <c r="R23" i="5"/>
  <c r="R24" i="5"/>
  <c r="R25" i="5"/>
  <c r="R26" i="5"/>
  <c r="R27" i="5"/>
  <c r="R18" i="5"/>
  <c r="J19" i="5"/>
  <c r="J20" i="5"/>
  <c r="J21" i="5"/>
  <c r="J22" i="5"/>
  <c r="J23" i="5"/>
  <c r="J24" i="5"/>
  <c r="J25" i="5"/>
  <c r="J26" i="5"/>
  <c r="J27" i="5"/>
  <c r="N19" i="5"/>
  <c r="N20" i="5"/>
  <c r="N21" i="5"/>
  <c r="N22" i="5"/>
  <c r="N23" i="5"/>
  <c r="N24" i="5"/>
  <c r="N25" i="5"/>
  <c r="N26" i="5"/>
  <c r="N27" i="5"/>
  <c r="N18" i="5"/>
  <c r="J18" i="5"/>
  <c r="J18" i="1"/>
  <c r="L9" i="5"/>
  <c r="K9" i="5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J15" i="5" a="1"/>
  <c r="J15" i="5" s="1"/>
  <c r="N15" i="5" a="1"/>
  <c r="N15" i="5" s="1"/>
  <c r="J15" i="1" a="1"/>
  <c r="J15" i="1" s="1"/>
  <c r="N15" i="1" a="1"/>
  <c r="N15" i="1" s="1"/>
  <c r="H5" i="5" l="1"/>
  <c r="H5" i="1"/>
  <c r="Q28" i="5"/>
  <c r="P28" i="5"/>
  <c r="K28" i="5"/>
  <c r="G28" i="5"/>
  <c r="O18" i="5"/>
  <c r="Q29" i="5"/>
  <c r="U21" i="5" l="1"/>
  <c r="U22" i="5"/>
  <c r="P29" i="5"/>
  <c r="J28" i="5" l="1"/>
  <c r="J29" i="5"/>
  <c r="N29" i="5"/>
  <c r="N28" i="5"/>
  <c r="O28" i="1"/>
  <c r="G28" i="1"/>
  <c r="K28" i="1"/>
  <c r="R15" i="1" a="1"/>
  <c r="R15" i="1" s="1"/>
  <c r="J27" i="1" l="1"/>
  <c r="J26" i="1"/>
  <c r="R18" i="1"/>
  <c r="J19" i="1" l="1"/>
  <c r="J23" i="1"/>
  <c r="J21" i="1"/>
  <c r="J25" i="1"/>
  <c r="J20" i="1"/>
  <c r="J22" i="1"/>
  <c r="J24" i="1"/>
  <c r="U21" i="1"/>
  <c r="N18" i="1"/>
  <c r="N28" i="1" s="1"/>
  <c r="R28" i="1"/>
  <c r="R29" i="1" l="1"/>
  <c r="U22" i="1"/>
  <c r="N29" i="1"/>
  <c r="J29" i="1"/>
  <c r="J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<sst xmlns="http://schemas.openxmlformats.org/spreadsheetml/2006/main" count="222" uniqueCount="101">
  <si>
    <t>APICULTEUR</t>
  </si>
  <si>
    <t>Département</t>
  </si>
  <si>
    <t>Code Postal</t>
  </si>
  <si>
    <t>Nom de la commune</t>
  </si>
  <si>
    <t>Identication du rucher*</t>
  </si>
  <si>
    <t>D1</t>
  </si>
  <si>
    <t>D2</t>
  </si>
  <si>
    <t>D3</t>
  </si>
  <si>
    <t>D4</t>
  </si>
  <si>
    <t>D5</t>
  </si>
  <si>
    <t>Date :</t>
  </si>
  <si>
    <t>Effectif rucher*</t>
  </si>
  <si>
    <t>Race ou type d'abeilles</t>
  </si>
  <si>
    <t>Hybrides</t>
  </si>
  <si>
    <t>différence de jours :</t>
  </si>
  <si>
    <t>Source : GDS France - Plaquette Comptage par chute naturelle</t>
  </si>
  <si>
    <t>NOTA : 1 Cadre de Couvain = du couvain fermé + Larves  + oeufs sur les 2 faces du cadre</t>
  </si>
  <si>
    <t>https://www.gdsfrance.org/wp-content/uploads/fiche_technique_N-5.pdf</t>
  </si>
  <si>
    <t>Comptages printemps</t>
  </si>
  <si>
    <t>Comptages  été</t>
  </si>
  <si>
    <t>Comptages après traitement été</t>
  </si>
  <si>
    <t xml:space="preserve">Méthode "lavage" au </t>
  </si>
  <si>
    <t>CO2</t>
  </si>
  <si>
    <t>"savon"</t>
  </si>
  <si>
    <t>n° ruche</t>
  </si>
  <si>
    <r>
      <rPr>
        <b/>
        <sz val="12"/>
        <color rgb="FF000000"/>
        <rFont val="Arial"/>
      </rPr>
      <t>D1</t>
    </r>
    <r>
      <rPr>
        <sz val="10"/>
        <color rgb="FF000000"/>
        <rFont val="Arial"/>
      </rPr>
      <t xml:space="preserve"> : Date du comptage</t>
    </r>
  </si>
  <si>
    <t>Poids des abeilles</t>
  </si>
  <si>
    <t>Nombre de varroas</t>
  </si>
  <si>
    <t>VP/100ab</t>
  </si>
  <si>
    <r>
      <rPr>
        <b/>
        <sz val="10"/>
        <color rgb="FF000000"/>
        <rFont val="Arial"/>
      </rPr>
      <t>D2</t>
    </r>
    <r>
      <rPr>
        <sz val="10"/>
        <color rgb="FF000000"/>
        <rFont val="Arial"/>
      </rPr>
      <t xml:space="preserve"> : Date du comptage</t>
    </r>
  </si>
  <si>
    <r>
      <rPr>
        <b/>
        <sz val="10"/>
        <color rgb="FF000000"/>
        <rFont val="Arial"/>
      </rPr>
      <t>D3</t>
    </r>
    <r>
      <rPr>
        <sz val="10"/>
        <color rgb="FF000000"/>
        <rFont val="Arial"/>
      </rPr>
      <t xml:space="preserve"> : Date du comptage</t>
    </r>
  </si>
  <si>
    <t>Nombre de Cadre de Couvain</t>
  </si>
  <si>
    <t>1 à 4 r.</t>
  </si>
  <si>
    <t>5 à 10 ruch.</t>
  </si>
  <si>
    <t>11 à 20 ruches</t>
  </si>
  <si>
    <t>plus de 20 ruches</t>
  </si>
  <si>
    <t>moyenne</t>
  </si>
  <si>
    <t>mediane</t>
  </si>
  <si>
    <t>Méthode de gestion de la varroase sur les 12 derniers mois* :</t>
  </si>
  <si>
    <t xml:space="preserve">Encagement </t>
  </si>
  <si>
    <t>oui</t>
  </si>
  <si>
    <t>Si oui date de l'encagement :</t>
  </si>
  <si>
    <t>Date du désencagement :</t>
  </si>
  <si>
    <t>Traitements réalisés sur le rucher sur les 12 derniers mois :</t>
  </si>
  <si>
    <t>Traitement 1</t>
  </si>
  <si>
    <t>Traitement 2</t>
  </si>
  <si>
    <t>Traitement 3</t>
  </si>
  <si>
    <t>Traitement 4</t>
  </si>
  <si>
    <t>Traitement 5</t>
  </si>
  <si>
    <t>Nom :</t>
  </si>
  <si>
    <t>Api Bioxal</t>
  </si>
  <si>
    <t>---</t>
  </si>
  <si>
    <t>Concentration :</t>
  </si>
  <si>
    <t>Observations (évènements sanitaires particuliers)  et évaluation des récoltes (nb d'essaims produits sur le rucher, estimation du volume de miel produit en kg)</t>
  </si>
  <si>
    <t xml:space="preserve"> </t>
  </si>
  <si>
    <t xml:space="preserve"> = Cases à Remplir</t>
  </si>
  <si>
    <t>Buckfast</t>
  </si>
  <si>
    <t>moyenne/jour</t>
  </si>
  <si>
    <t>mediane/jour</t>
  </si>
  <si>
    <t>non</t>
  </si>
  <si>
    <t>Méthode</t>
  </si>
  <si>
    <t>coef</t>
  </si>
  <si>
    <t>Traitement utilisé</t>
  </si>
  <si>
    <t>races</t>
  </si>
  <si>
    <t>Abeille Noire</t>
  </si>
  <si>
    <t>sucre glace</t>
  </si>
  <si>
    <t>Apiguard</t>
  </si>
  <si>
    <t>Apilife Var</t>
  </si>
  <si>
    <t>Caucasica</t>
  </si>
  <si>
    <t>Apistan</t>
  </si>
  <si>
    <t>Carnica</t>
  </si>
  <si>
    <t>Apitraz</t>
  </si>
  <si>
    <t xml:space="preserve">Apivar </t>
  </si>
  <si>
    <t>autres</t>
  </si>
  <si>
    <t xml:space="preserve">dates </t>
  </si>
  <si>
    <t>Bayvarol</t>
  </si>
  <si>
    <t>Maqs</t>
  </si>
  <si>
    <t>Oxybee</t>
  </si>
  <si>
    <t>PolyVar® Yellow</t>
  </si>
  <si>
    <t>Thymovar</t>
  </si>
  <si>
    <t>non connu</t>
  </si>
  <si>
    <t>VarroMed</t>
  </si>
  <si>
    <t>----</t>
  </si>
  <si>
    <t>Formic Pro</t>
  </si>
  <si>
    <t>Acide Oxalique</t>
  </si>
  <si>
    <t>Autre traitement</t>
  </si>
  <si>
    <t>Age reine</t>
  </si>
  <si>
    <r>
      <rPr>
        <b/>
        <sz val="12"/>
        <color rgb="FF000000"/>
        <rFont val="Arial"/>
        <family val="2"/>
      </rPr>
      <t>D1</t>
    </r>
    <r>
      <rPr>
        <sz val="10"/>
        <color indexed="8"/>
        <rFont val="Arial"/>
        <family val="2"/>
      </rPr>
      <t xml:space="preserve"> : Date du comptage</t>
    </r>
  </si>
  <si>
    <r>
      <rPr>
        <b/>
        <sz val="10"/>
        <color rgb="FF000000"/>
        <rFont val="Arial"/>
        <family val="2"/>
      </rPr>
      <t>D2</t>
    </r>
    <r>
      <rPr>
        <sz val="10"/>
        <color indexed="8"/>
        <rFont val="Arial"/>
        <family val="2"/>
      </rPr>
      <t xml:space="preserve"> : Date du comptage</t>
    </r>
  </si>
  <si>
    <r>
      <rPr>
        <b/>
        <sz val="10"/>
        <color rgb="FF000000"/>
        <rFont val="Arial"/>
        <family val="2"/>
      </rPr>
      <t xml:space="preserve">D3 </t>
    </r>
    <r>
      <rPr>
        <sz val="10"/>
        <color indexed="8"/>
        <rFont val="Arial"/>
        <family val="2"/>
      </rPr>
      <t>: Date de la pose du langes</t>
    </r>
  </si>
  <si>
    <r>
      <rPr>
        <b/>
        <sz val="10"/>
        <color rgb="FF000000"/>
        <rFont val="Arial"/>
        <family val="2"/>
      </rPr>
      <t>D4</t>
    </r>
    <r>
      <rPr>
        <sz val="10"/>
        <color indexed="8"/>
        <rFont val="Arial"/>
        <family val="2"/>
      </rPr>
      <t xml:space="preserve"> : Comptage relevé 1</t>
    </r>
  </si>
  <si>
    <r>
      <rPr>
        <b/>
        <sz val="10"/>
        <color rgb="FF000000"/>
        <rFont val="Arial"/>
        <family val="2"/>
      </rPr>
      <t>D5</t>
    </r>
    <r>
      <rPr>
        <sz val="10"/>
        <color indexed="8"/>
        <rFont val="Arial"/>
        <family val="2"/>
      </rPr>
      <t xml:space="preserve"> : Comptage relevé 2        </t>
    </r>
  </si>
  <si>
    <t>Comptages Automne</t>
  </si>
  <si>
    <t>Comptages sur langes Hiver</t>
  </si>
  <si>
    <t>Varroxal</t>
  </si>
  <si>
    <t>Lavage</t>
  </si>
  <si>
    <t>Coefficient de correction</t>
  </si>
  <si>
    <t>alcool / savon</t>
  </si>
  <si>
    <t>Sucre Glace</t>
  </si>
  <si>
    <t xml:space="preserve">TOTAL </t>
  </si>
  <si>
    <t>Nombre mini de ruches  à compter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</si>
</sst>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jours&quot;"/>
    <numFmt numFmtId="165" formatCode="&quot;Correction =&quot;\ 0.0"/>
    <numFmt numFmtId="166" formatCode="dd/mm/yy"/>
    <numFmt numFmtId="167" formatCode="d/m/yyyy"/>
  </numFmts>
  <fonts count="30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6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1"/>
      <color theme="1"/>
      <name val="Calibri"/>
    </font>
    <font>
      <u/>
      <sz val="10"/>
      <color theme="10"/>
      <name val="Arial"/>
    </font>
    <font>
      <b/>
      <sz val="12"/>
      <color rgb="FF000000"/>
      <name val="Arial"/>
    </font>
    <font>
      <u/>
      <sz val="10"/>
      <color rgb="FF0000FF"/>
      <name val="Arial"/>
    </font>
    <font>
      <sz val="12"/>
      <color theme="1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CECFF"/>
        <bgColor indexed="9"/>
      </patternFill>
    </fill>
    <fill>
      <patternFill patternType="solid">
        <fgColor rgb="FFCCECFF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6" fillId="0" borderId="27"/>
    <xf numFmtId="0" fontId="22" fillId="0" borderId="27" applyNumberFormat="0" applyFill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5" fontId="6" fillId="2" borderId="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6" fillId="2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/>
    </xf>
    <xf numFmtId="167" fontId="6" fillId="2" borderId="5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quotePrefix="1" applyFont="1"/>
    <xf numFmtId="0" fontId="8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/>
    <xf numFmtId="0" fontId="16" fillId="0" borderId="27" xfId="1" applyAlignment="1">
      <alignment horizontal="center" vertical="center"/>
    </xf>
    <xf numFmtId="0" fontId="17" fillId="0" borderId="27" xfId="1" applyFont="1" applyAlignment="1">
      <alignment horizontal="center" vertical="center"/>
    </xf>
    <xf numFmtId="0" fontId="16" fillId="7" borderId="35" xfId="1" applyFill="1" applyBorder="1" applyAlignment="1">
      <alignment horizontal="center" vertical="center"/>
    </xf>
    <xf numFmtId="0" fontId="16" fillId="8" borderId="36" xfId="1" applyFill="1" applyBorder="1" applyAlignment="1">
      <alignment horizontal="center" vertical="center" wrapText="1"/>
    </xf>
    <xf numFmtId="0" fontId="16" fillId="0" borderId="36" xfId="1" applyBorder="1" applyAlignment="1">
      <alignment horizontal="center" vertical="center"/>
    </xf>
    <xf numFmtId="0" fontId="16" fillId="9" borderId="38" xfId="1" applyFill="1" applyBorder="1" applyAlignment="1">
      <alignment horizontal="center" vertical="center"/>
    </xf>
    <xf numFmtId="0" fontId="16" fillId="7" borderId="30" xfId="1" applyFill="1" applyBorder="1" applyAlignment="1">
      <alignment horizontal="center" vertical="center"/>
    </xf>
    <xf numFmtId="0" fontId="20" fillId="10" borderId="35" xfId="1" applyFont="1" applyFill="1" applyBorder="1" applyAlignment="1">
      <alignment horizontal="center" vertical="center"/>
    </xf>
    <xf numFmtId="0" fontId="20" fillId="10" borderId="39" xfId="1" applyFont="1" applyFill="1" applyBorder="1" applyAlignment="1">
      <alignment horizontal="center" vertical="center"/>
    </xf>
    <xf numFmtId="2" fontId="16" fillId="0" borderId="27" xfId="1" applyNumberFormat="1" applyAlignment="1">
      <alignment horizontal="center" vertical="center"/>
    </xf>
    <xf numFmtId="15" fontId="20" fillId="6" borderId="35" xfId="1" applyNumberFormat="1" applyFont="1" applyFill="1" applyBorder="1" applyAlignment="1">
      <alignment horizontal="center" vertical="center"/>
    </xf>
    <xf numFmtId="16" fontId="16" fillId="10" borderId="35" xfId="1" applyNumberFormat="1" applyFill="1" applyBorder="1" applyAlignment="1">
      <alignment horizontal="center" vertical="center"/>
    </xf>
    <xf numFmtId="0" fontId="16" fillId="10" borderId="35" xfId="1" applyFill="1" applyBorder="1" applyAlignment="1">
      <alignment horizontal="center" vertical="center"/>
    </xf>
    <xf numFmtId="164" fontId="16" fillId="0" borderId="27" xfId="1" applyNumberFormat="1" applyAlignment="1">
      <alignment horizontal="center" vertical="center"/>
    </xf>
    <xf numFmtId="0" fontId="21" fillId="0" borderId="27" xfId="1" applyFont="1" applyAlignment="1">
      <alignment horizontal="center" vertical="center"/>
    </xf>
    <xf numFmtId="0" fontId="21" fillId="8" borderId="45" xfId="1" applyFont="1" applyFill="1" applyBorder="1" applyAlignment="1">
      <alignment horizontal="center" vertical="center" wrapText="1"/>
    </xf>
    <xf numFmtId="0" fontId="20" fillId="12" borderId="39" xfId="1" applyFont="1" applyFill="1" applyBorder="1" applyAlignment="1">
      <alignment horizontal="center" vertical="center"/>
    </xf>
    <xf numFmtId="0" fontId="21" fillId="7" borderId="35" xfId="1" applyFont="1" applyFill="1" applyBorder="1" applyAlignment="1">
      <alignment horizontal="center" vertical="center"/>
    </xf>
    <xf numFmtId="0" fontId="16" fillId="7" borderId="39" xfId="1" applyFill="1" applyBorder="1" applyAlignment="1">
      <alignment horizontal="center" vertical="center"/>
    </xf>
    <xf numFmtId="2" fontId="16" fillId="8" borderId="39" xfId="1" applyNumberFormat="1" applyFill="1" applyBorder="1" applyAlignment="1">
      <alignment horizontal="center" vertical="center"/>
    </xf>
    <xf numFmtId="2" fontId="16" fillId="8" borderId="35" xfId="1" applyNumberFormat="1" applyFill="1" applyBorder="1" applyAlignment="1">
      <alignment horizontal="center" vertical="center"/>
    </xf>
    <xf numFmtId="0" fontId="20" fillId="12" borderId="35" xfId="1" applyFont="1" applyFill="1" applyBorder="1" applyAlignment="1">
      <alignment horizontal="center" vertical="center"/>
    </xf>
    <xf numFmtId="0" fontId="16" fillId="0" borderId="27" xfId="1" applyAlignment="1">
      <alignment horizontal="center" vertical="center" textRotation="90"/>
    </xf>
    <xf numFmtId="0" fontId="16" fillId="12" borderId="35" xfId="1" applyFill="1" applyBorder="1" applyAlignment="1">
      <alignment horizontal="center" vertical="center"/>
    </xf>
    <xf numFmtId="0" fontId="16" fillId="7" borderId="48" xfId="1" applyFill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2" fontId="20" fillId="8" borderId="36" xfId="1" applyNumberFormat="1" applyFont="1" applyFill="1" applyBorder="1" applyAlignment="1">
      <alignment horizontal="center" vertical="center"/>
    </xf>
    <xf numFmtId="2" fontId="16" fillId="8" borderId="36" xfId="1" applyNumberFormat="1" applyFill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2" fontId="18" fillId="8" borderId="36" xfId="1" applyNumberFormat="1" applyFont="1" applyFill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27" xfId="1" applyFont="1" applyAlignment="1">
      <alignment horizontal="center" vertical="center"/>
    </xf>
    <xf numFmtId="0" fontId="16" fillId="8" borderId="39" xfId="1" applyFill="1" applyBorder="1" applyAlignment="1">
      <alignment horizontal="center" vertical="center"/>
    </xf>
    <xf numFmtId="16" fontId="20" fillId="7" borderId="39" xfId="1" applyNumberFormat="1" applyFont="1" applyFill="1" applyBorder="1" applyAlignment="1">
      <alignment horizontal="center" vertical="center"/>
    </xf>
    <xf numFmtId="166" fontId="20" fillId="7" borderId="35" xfId="1" applyNumberFormat="1" applyFont="1" applyFill="1" applyBorder="1" applyAlignment="1">
      <alignment horizontal="center" vertical="center"/>
    </xf>
    <xf numFmtId="14" fontId="20" fillId="7" borderId="35" xfId="1" applyNumberFormat="1" applyFont="1" applyFill="1" applyBorder="1" applyAlignment="1">
      <alignment horizontal="center" vertical="center"/>
    </xf>
    <xf numFmtId="9" fontId="16" fillId="7" borderId="35" xfId="1" applyNumberFormat="1" applyFill="1" applyBorder="1" applyAlignment="1">
      <alignment horizontal="center" vertical="center"/>
    </xf>
    <xf numFmtId="0" fontId="16" fillId="13" borderId="27" xfId="1" applyFill="1" applyAlignment="1">
      <alignment horizontal="center" vertical="center"/>
    </xf>
    <xf numFmtId="0" fontId="27" fillId="7" borderId="35" xfId="1" applyFont="1" applyFill="1" applyBorder="1" applyAlignment="1">
      <alignment horizontal="center" vertical="center"/>
    </xf>
    <xf numFmtId="14" fontId="16" fillId="0" borderId="27" xfId="1" applyNumberFormat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6" fillId="0" borderId="35" xfId="1" applyBorder="1" applyAlignment="1">
      <alignment horizontal="right" vertical="center"/>
    </xf>
    <xf numFmtId="0" fontId="16" fillId="10" borderId="35" xfId="1" applyFill="1" applyBorder="1" applyAlignment="1">
      <alignment horizontal="right" vertical="center"/>
    </xf>
    <xf numFmtId="0" fontId="15" fillId="0" borderId="0" xfId="0" applyFont="1"/>
    <xf numFmtId="0" fontId="16" fillId="0" borderId="27" xfId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16" fillId="0" borderId="36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/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4" fillId="13" borderId="3" xfId="0" applyFont="1" applyFill="1" applyBorder="1"/>
    <xf numFmtId="0" fontId="6" fillId="5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7" fillId="3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9" xfId="0" applyFont="1" applyBorder="1"/>
    <xf numFmtId="0" fontId="4" fillId="0" borderId="26" xfId="0" applyFont="1" applyBorder="1"/>
    <xf numFmtId="0" fontId="6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16" xfId="0" applyFont="1" applyBorder="1"/>
    <xf numFmtId="0" fontId="7" fillId="0" borderId="1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6" fillId="2" borderId="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8" xfId="0" applyFont="1" applyBorder="1"/>
    <xf numFmtId="0" fontId="18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6" borderId="32" xfId="1" applyFont="1" applyFill="1" applyBorder="1" applyAlignment="1">
      <alignment horizontal="center" vertical="center"/>
    </xf>
    <xf numFmtId="0" fontId="18" fillId="6" borderId="33" xfId="1" applyFont="1" applyFill="1" applyBorder="1" applyAlignment="1">
      <alignment horizontal="center" vertical="center"/>
    </xf>
    <xf numFmtId="0" fontId="18" fillId="6" borderId="34" xfId="1" applyFont="1" applyFill="1" applyBorder="1" applyAlignment="1">
      <alignment horizontal="center" vertical="center"/>
    </xf>
    <xf numFmtId="0" fontId="16" fillId="8" borderId="35" xfId="1" applyFill="1" applyBorder="1" applyAlignment="1">
      <alignment horizontal="center" vertical="center"/>
    </xf>
    <xf numFmtId="0" fontId="16" fillId="8" borderId="32" xfId="1" applyFill="1" applyBorder="1" applyAlignment="1">
      <alignment horizontal="center" vertical="center"/>
    </xf>
    <xf numFmtId="0" fontId="16" fillId="8" borderId="30" xfId="1" applyFill="1" applyBorder="1" applyAlignment="1">
      <alignment horizontal="center" vertical="center" wrapText="1"/>
    </xf>
    <xf numFmtId="0" fontId="16" fillId="8" borderId="37" xfId="1" applyFill="1" applyBorder="1" applyAlignment="1">
      <alignment horizontal="center" vertical="center" wrapText="1"/>
    </xf>
    <xf numFmtId="0" fontId="16" fillId="7" borderId="30" xfId="1" applyFill="1" applyBorder="1" applyAlignment="1">
      <alignment horizontal="center" vertical="center"/>
    </xf>
    <xf numFmtId="0" fontId="16" fillId="7" borderId="37" xfId="1" applyFill="1" applyBorder="1" applyAlignment="1">
      <alignment horizontal="center" vertical="center"/>
    </xf>
    <xf numFmtId="0" fontId="20" fillId="11" borderId="27" xfId="1" applyFont="1" applyFill="1" applyAlignment="1">
      <alignment horizontal="center" vertical="center"/>
    </xf>
    <xf numFmtId="0" fontId="19" fillId="6" borderId="35" xfId="1" applyFont="1" applyFill="1" applyBorder="1" applyAlignment="1">
      <alignment horizontal="center" vertical="center"/>
    </xf>
    <xf numFmtId="0" fontId="16" fillId="10" borderId="32" xfId="1" applyFill="1" applyBorder="1" applyAlignment="1">
      <alignment horizontal="center" vertical="center"/>
    </xf>
    <xf numFmtId="0" fontId="16" fillId="10" borderId="34" xfId="1" applyFill="1" applyBorder="1" applyAlignment="1">
      <alignment horizontal="center" vertical="center"/>
    </xf>
    <xf numFmtId="0" fontId="21" fillId="10" borderId="35" xfId="1" applyFont="1" applyFill="1" applyBorder="1" applyAlignment="1">
      <alignment horizontal="center" vertical="center"/>
    </xf>
    <xf numFmtId="0" fontId="21" fillId="6" borderId="40" xfId="1" applyFont="1" applyFill="1" applyBorder="1" applyAlignment="1">
      <alignment horizontal="center" vertical="center"/>
    </xf>
    <xf numFmtId="0" fontId="21" fillId="6" borderId="41" xfId="1" applyFont="1" applyFill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16" fillId="0" borderId="27" xfId="1" applyAlignment="1">
      <alignment horizontal="center" vertical="center"/>
    </xf>
    <xf numFmtId="0" fontId="22" fillId="0" borderId="27" xfId="2" applyAlignment="1">
      <alignment horizontal="center" vertical="center"/>
    </xf>
    <xf numFmtId="0" fontId="23" fillId="8" borderId="30" xfId="1" applyFont="1" applyFill="1" applyBorder="1" applyAlignment="1">
      <alignment horizontal="center" vertical="center"/>
    </xf>
    <xf numFmtId="0" fontId="23" fillId="8" borderId="31" xfId="1" applyFont="1" applyFill="1" applyBorder="1" applyAlignment="1">
      <alignment horizontal="center" vertical="center"/>
    </xf>
    <xf numFmtId="0" fontId="23" fillId="8" borderId="37" xfId="1" applyFont="1" applyFill="1" applyBorder="1" applyAlignment="1">
      <alignment horizontal="center" vertical="center"/>
    </xf>
    <xf numFmtId="0" fontId="23" fillId="13" borderId="36" xfId="1" applyFont="1" applyFill="1" applyBorder="1" applyAlignment="1">
      <alignment horizontal="center" vertical="center"/>
    </xf>
    <xf numFmtId="0" fontId="23" fillId="9" borderId="42" xfId="1" applyFont="1" applyFill="1" applyBorder="1" applyAlignment="1">
      <alignment horizontal="center" vertical="center"/>
    </xf>
    <xf numFmtId="0" fontId="23" fillId="9" borderId="43" xfId="1" applyFont="1" applyFill="1" applyBorder="1" applyAlignment="1">
      <alignment horizontal="center" vertical="center"/>
    </xf>
    <xf numFmtId="0" fontId="23" fillId="9" borderId="38" xfId="1" applyFont="1" applyFill="1" applyBorder="1" applyAlignment="1">
      <alignment horizontal="center" vertical="center"/>
    </xf>
    <xf numFmtId="0" fontId="23" fillId="9" borderId="45" xfId="1" applyFont="1" applyFill="1" applyBorder="1" applyAlignment="1">
      <alignment horizontal="center" vertical="center"/>
    </xf>
    <xf numFmtId="0" fontId="23" fillId="9" borderId="46" xfId="1" applyFont="1" applyFill="1" applyBorder="1" applyAlignment="1">
      <alignment horizontal="center" vertical="center"/>
    </xf>
    <xf numFmtId="0" fontId="21" fillId="8" borderId="36" xfId="1" applyFont="1" applyFill="1" applyBorder="1" applyAlignment="1">
      <alignment horizontal="center" vertical="center"/>
    </xf>
    <xf numFmtId="0" fontId="26" fillId="8" borderId="48" xfId="1" applyFont="1" applyFill="1" applyBorder="1" applyAlignment="1">
      <alignment horizontal="center" vertical="center" wrapText="1"/>
    </xf>
    <xf numFmtId="0" fontId="26" fillId="8" borderId="39" xfId="1" applyFont="1" applyFill="1" applyBorder="1" applyAlignment="1">
      <alignment horizontal="center" vertical="center" wrapText="1"/>
    </xf>
    <xf numFmtId="0" fontId="16" fillId="0" borderId="47" xfId="1" applyBorder="1" applyAlignment="1">
      <alignment horizontal="center" vertical="center"/>
    </xf>
    <xf numFmtId="0" fontId="16" fillId="0" borderId="44" xfId="1" applyBorder="1" applyAlignment="1">
      <alignment horizontal="center" vertical="center"/>
    </xf>
    <xf numFmtId="0" fontId="21" fillId="8" borderId="47" xfId="1" applyFont="1" applyFill="1" applyBorder="1" applyAlignment="1">
      <alignment horizontal="center" vertical="center" wrapText="1"/>
    </xf>
    <xf numFmtId="0" fontId="21" fillId="8" borderId="44" xfId="1" applyFont="1" applyFill="1" applyBorder="1" applyAlignment="1">
      <alignment horizontal="center" vertical="center" wrapText="1"/>
    </xf>
    <xf numFmtId="0" fontId="21" fillId="8" borderId="43" xfId="1" applyFont="1" applyFill="1" applyBorder="1" applyAlignment="1">
      <alignment horizontal="center" vertical="center" wrapText="1"/>
    </xf>
    <xf numFmtId="0" fontId="21" fillId="8" borderId="46" xfId="1" applyFont="1" applyFill="1" applyBorder="1" applyAlignment="1">
      <alignment horizontal="center" vertical="center" wrapText="1"/>
    </xf>
    <xf numFmtId="0" fontId="21" fillId="8" borderId="48" xfId="1" applyFont="1" applyFill="1" applyBorder="1" applyAlignment="1">
      <alignment horizontal="center" vertical="center" wrapText="1"/>
    </xf>
    <xf numFmtId="0" fontId="21" fillId="8" borderId="39" xfId="1" applyFont="1" applyFill="1" applyBorder="1" applyAlignment="1">
      <alignment horizontal="center" vertical="center" wrapText="1"/>
    </xf>
    <xf numFmtId="166" fontId="20" fillId="8" borderId="48" xfId="1" applyNumberFormat="1" applyFont="1" applyFill="1" applyBorder="1" applyAlignment="1">
      <alignment horizontal="center" vertical="center"/>
    </xf>
    <xf numFmtId="166" fontId="20" fillId="8" borderId="49" xfId="1" applyNumberFormat="1" applyFont="1" applyFill="1" applyBorder="1" applyAlignment="1">
      <alignment horizontal="center" vertical="center"/>
    </xf>
    <xf numFmtId="166" fontId="20" fillId="8" borderId="50" xfId="1" applyNumberFormat="1" applyFont="1" applyFill="1" applyBorder="1" applyAlignment="1">
      <alignment horizontal="center" vertical="center"/>
    </xf>
    <xf numFmtId="0" fontId="16" fillId="8" borderId="39" xfId="1" applyFill="1" applyBorder="1" applyAlignment="1">
      <alignment horizontal="center" vertical="center"/>
    </xf>
    <xf numFmtId="0" fontId="20" fillId="7" borderId="51" xfId="1" applyFont="1" applyFill="1" applyBorder="1" applyAlignment="1">
      <alignment horizontal="center" vertical="center"/>
    </xf>
    <xf numFmtId="0" fontId="20" fillId="7" borderId="52" xfId="1" applyFont="1" applyFill="1" applyBorder="1" applyAlignment="1">
      <alignment horizontal="center" vertical="center"/>
    </xf>
    <xf numFmtId="0" fontId="16" fillId="8" borderId="51" xfId="1" applyFill="1" applyBorder="1" applyAlignment="1">
      <alignment horizontal="right" vertical="center"/>
    </xf>
    <xf numFmtId="0" fontId="16" fillId="8" borderId="53" xfId="1" applyFill="1" applyBorder="1" applyAlignment="1">
      <alignment horizontal="right" vertical="center"/>
    </xf>
    <xf numFmtId="0" fontId="16" fillId="8" borderId="52" xfId="1" applyFill="1" applyBorder="1" applyAlignment="1">
      <alignment horizontal="right" vertical="center"/>
    </xf>
    <xf numFmtId="0" fontId="16" fillId="8" borderId="39" xfId="1" applyFill="1" applyBorder="1" applyAlignment="1">
      <alignment horizontal="right" vertical="center"/>
    </xf>
    <xf numFmtId="0" fontId="21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16" fillId="0" borderId="35" xfId="1" applyBorder="1" applyAlignment="1">
      <alignment horizontal="center" vertical="center" textRotation="90"/>
    </xf>
    <xf numFmtId="0" fontId="16" fillId="8" borderId="48" xfId="1" applyFill="1" applyBorder="1" applyAlignment="1">
      <alignment horizontal="center" vertical="center" wrapText="1"/>
    </xf>
    <xf numFmtId="0" fontId="16" fillId="8" borderId="54" xfId="1" applyFill="1" applyBorder="1" applyAlignment="1">
      <alignment horizontal="center" vertical="center" wrapText="1"/>
    </xf>
    <xf numFmtId="0" fontId="16" fillId="10" borderId="35" xfId="1" applyFill="1" applyBorder="1" applyAlignment="1">
      <alignment horizontal="center" vertical="center"/>
    </xf>
    <xf numFmtId="0" fontId="16" fillId="10" borderId="33" xfId="1" applyFill="1" applyBorder="1" applyAlignment="1">
      <alignment horizontal="center" vertical="center"/>
    </xf>
    <xf numFmtId="0" fontId="16" fillId="10" borderId="32" xfId="1" applyFill="1" applyBorder="1" applyAlignment="1">
      <alignment horizontal="right" vertical="center"/>
    </xf>
    <xf numFmtId="0" fontId="16" fillId="10" borderId="34" xfId="1" applyFill="1" applyBorder="1" applyAlignment="1">
      <alignment horizontal="right" vertical="center"/>
    </xf>
    <xf numFmtId="0" fontId="16" fillId="10" borderId="56" xfId="1" applyFill="1" applyBorder="1" applyAlignment="1">
      <alignment horizontal="right" vertical="center"/>
    </xf>
    <xf numFmtId="0" fontId="16" fillId="0" borderId="32" xfId="1" applyBorder="1" applyAlignment="1">
      <alignment horizontal="center" vertical="center"/>
    </xf>
    <xf numFmtId="0" fontId="16" fillId="0" borderId="33" xfId="1" applyBorder="1" applyAlignment="1">
      <alignment horizontal="center" vertical="center"/>
    </xf>
    <xf numFmtId="0" fontId="16" fillId="0" borderId="34" xfId="1" applyBorder="1" applyAlignment="1">
      <alignment horizontal="center" vertical="center"/>
    </xf>
    <xf numFmtId="0" fontId="20" fillId="0" borderId="35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/>
    </xf>
    <xf numFmtId="0" fontId="20" fillId="0" borderId="27" xfId="1" applyFont="1" applyAlignment="1">
      <alignment horizontal="center" vertical="center"/>
    </xf>
    <xf numFmtId="0" fontId="27" fillId="0" borderId="55" xfId="1" applyFont="1" applyBorder="1" applyAlignment="1">
      <alignment horizontal="center" vertical="center"/>
    </xf>
    <xf numFmtId="0" fontId="27" fillId="0" borderId="27" xfId="1" applyFont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0" fontId="20" fillId="14" borderId="27" xfId="1" applyFont="1" applyFill="1" applyAlignment="1">
      <alignment horizontal="center" vertical="center"/>
    </xf>
    <xf numFmtId="165" fontId="1" fillId="14" borderId="13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5" fontId="6" fillId="2" borderId="6" xfId="0" applyNumberFormat="1" applyFont="1" applyFill="1" applyBorder="1" applyAlignment="1">
      <alignment horizontal="center" vertical="center"/>
    </xf>
    <xf numFmtId="0" fontId="4" fillId="0" borderId="29" xfId="0" applyFont="1" applyBorder="1"/>
    <xf numFmtId="0" fontId="1" fillId="0" borderId="27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5" fontId="6" fillId="2" borderId="36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0" fillId="0" borderId="27" xfId="0" applyBorder="1"/>
    <xf numFmtId="0" fontId="1" fillId="2" borderId="36" xfId="0" applyFont="1" applyFill="1" applyBorder="1" applyAlignment="1">
      <alignment horizontal="center" vertical="center"/>
    </xf>
    <xf numFmtId="0" fontId="4" fillId="0" borderId="36" xfId="0" applyFont="1" applyBorder="1"/>
    <xf numFmtId="0" fontId="1" fillId="0" borderId="17" xfId="0" applyFont="1" applyBorder="1" applyAlignment="1">
      <alignment horizontal="center" vertical="center" textRotation="90"/>
    </xf>
    <xf numFmtId="0" fontId="14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6" fillId="0" borderId="39" xfId="1" applyBorder="1" applyAlignment="1">
      <alignment horizontal="center" vertical="center" textRotation="90"/>
    </xf>
    <xf numFmtId="0" fontId="16" fillId="0" borderId="36" xfId="1" applyBorder="1" applyAlignment="1">
      <alignment horizontal="center" vertical="center" wrapText="1"/>
    </xf>
    <xf numFmtId="1" fontId="16" fillId="9" borderId="35" xfId="1" applyNumberFormat="1" applyFill="1" applyBorder="1" applyAlignment="1">
      <alignment horizontal="center" vertical="center"/>
    </xf>
    <xf numFmtId="165" fontId="20" fillId="14" borderId="44" xfId="1" applyNumberFormat="1" applyFont="1" applyFill="1" applyBorder="1" applyAlignment="1">
      <alignment horizontal="center" vertical="center"/>
    </xf>
    <xf numFmtId="165" fontId="20" fillId="14" borderId="30" xfId="1" applyNumberFormat="1" applyFont="1" applyFill="1" applyBorder="1" applyAlignment="1">
      <alignment horizontal="center" vertical="center"/>
    </xf>
    <xf numFmtId="165" fontId="20" fillId="14" borderId="37" xfId="1" applyNumberFormat="1" applyFont="1" applyFill="1" applyBorder="1" applyAlignment="1">
      <alignment horizontal="center" vertical="center"/>
    </xf>
  </cellXfs>
  <cellStyles count="3">
    <cellStyle name="Lien hypertexte 2" xfId="2" xr:uid="{88B9C293-3159-4D13-AB11-31ABAE41084E}"/>
    <cellStyle name="Normal" xfId="0" builtinId="0"/>
    <cellStyle name="Normal 2" xfId="1" xr:uid="{B6D172E5-123F-437B-AF7B-1A636FE3365A}"/>
  </cellStyles>
  <dxfs count="8">
    <dxf>
      <fill>
        <patternFill>
          <bgColor rgb="FF00B0F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9C0006"/>
      </font>
      <fill>
        <patternFill patternType="solid">
          <fgColor rgb="FF6699FF"/>
          <bgColor rgb="FF92D050"/>
        </patternFill>
      </fill>
    </dxf>
    <dxf>
      <fill>
        <patternFill>
          <bgColor rgb="FF00B0F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9C0006"/>
      </font>
      <fill>
        <patternFill patternType="solid">
          <fgColor rgb="FF6699FF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215153</xdr:colOff>
      <xdr:row>10</xdr:row>
      <xdr:rowOff>89647</xdr:rowOff>
    </xdr:from>
    <xdr:ext cx="6143625" cy="912607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07553" y="2043953"/>
          <a:ext cx="6143625" cy="9126070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200025</xdr:colOff>
      <xdr:row>0</xdr:row>
      <xdr:rowOff>0</xdr:rowOff>
    </xdr:from>
    <xdr:ext cx="3657600" cy="14668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1141095</xdr:colOff>
      <xdr:row>0</xdr:row>
      <xdr:rowOff>11430</xdr:rowOff>
    </xdr:from>
    <xdr:to>
      <xdr:col>17</xdr:col>
      <xdr:colOff>97155</xdr:colOff>
      <xdr:row>5</xdr:row>
      <xdr:rowOff>19580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049BE7-9541-4E93-8AE0-45AF2CBFE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3720" y="11430"/>
          <a:ext cx="3648075" cy="1166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312716</xdr:colOff>
      <xdr:row>10</xdr:row>
      <xdr:rowOff>1</xdr:rowOff>
    </xdr:from>
    <xdr:to>
      <xdr:col>26</xdr:col>
      <xdr:colOff>324410</xdr:colOff>
      <xdr:row>42</xdr:row>
      <xdr:rowOff>54120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8CFDF9-FA82-487D-9E9E-99124B6CB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43"/>
        <a:stretch/>
      </xdr:blipFill>
      <xdr:spPr bwMode="auto">
        <a:xfrm>
          <a:off x="15802271" y="2171701"/>
          <a:ext cx="5477139" cy="669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201706</xdr:colOff>
      <xdr:row>0</xdr:row>
      <xdr:rowOff>0</xdr:rowOff>
    </xdr:from>
    <xdr:to>
      <xdr:col>24</xdr:col>
      <xdr:colOff>360269</xdr:colOff>
      <xdr:row>6</xdr:row>
      <xdr:rowOff>136072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BB6805-B67C-4BBA-8C11-9872B4FB0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2311" y="0"/>
          <a:ext cx="3280858" cy="1612447"/>
        </a:xfrm>
        <a:prstGeom prst="rect">
          <a:avLst/>
        </a:prstGeom>
      </xdr:spPr>
    </xdr:pic>
    <xdr:clientData/>
  </xdr:twoCellAnchor>
  <xdr:twoCellAnchor editAs="oneCell">
    <xdr:from>
      <xdr:col>13</xdr:col>
      <xdr:colOff>1077670</xdr:colOff>
      <xdr:row>0</xdr:row>
      <xdr:rowOff>65331</xdr:rowOff>
    </xdr:from>
    <xdr:to>
      <xdr:col>18</xdr:col>
      <xdr:colOff>1780</xdr:colOff>
      <xdr:row>6</xdr:row>
      <xdr:rowOff>56407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6802C27-8AA4-C44B-D4DA-C5800694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96799" y="65331"/>
          <a:ext cx="4580840" cy="1470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ana-asso.fr/wp-content/uploads/2022/03/ADANA_HS_2020_web.pdf" TargetMode="External"/><Relationship Id="rId1" Type="http://schemas.openxmlformats.org/officeDocument/2006/relationships/hyperlink" Target="https://www.gdsfrance.org/wp-content/uploads/fiche_technique_N-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dsfrance.org/wp-content/uploads/fiche_technique_N-5.pdf" TargetMode="External"/><Relationship Id="rId1" Type="http://schemas.openxmlformats.org/officeDocument/2006/relationships/hyperlink" Target="https://www.adana-asso.fr/wp-content/uploads/2022/03/ADANA_HS_2020_web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A1000"/>
  <sheetViews>
    <sheetView zoomScale="85" zoomScaleNormal="85" workbookViewId="0">
      <selection activeCell="J18" sqref="J18"/>
    </sheetView>
  </sheetViews>
  <sheetFormatPr baseColWidth="10" defaultColWidth="12.6640625" defaultRowHeight="15" customHeight="1" x14ac:dyDescent="0.25"/>
  <cols>
    <col min="1" max="4" width="2.44140625" customWidth="1"/>
    <col min="5" max="5" width="5.44140625" customWidth="1"/>
    <col min="6" max="6" width="12.88671875" customWidth="1"/>
    <col min="7" max="7" width="15.109375" customWidth="1"/>
    <col min="8" max="8" width="14.88671875" customWidth="1"/>
    <col min="9" max="9" width="15.33203125" customWidth="1"/>
    <col min="10" max="10" width="18.109375" customWidth="1"/>
    <col min="11" max="11" width="16.33203125" customWidth="1"/>
    <col min="12" max="12" width="15.44140625" customWidth="1"/>
    <col min="13" max="13" width="16.109375" customWidth="1"/>
    <col min="14" max="14" width="17.6640625" customWidth="1"/>
    <col min="15" max="15" width="20.44140625" customWidth="1"/>
    <col min="16" max="16" width="16" customWidth="1"/>
    <col min="17" max="17" width="14.44140625" customWidth="1"/>
    <col min="18" max="18" width="16.21875" customWidth="1"/>
    <col min="19" max="19" width="3.44140625" customWidth="1"/>
    <col min="20" max="27" width="11.44140625" customWidth="1"/>
  </cols>
  <sheetData>
    <row r="1" spans="1:27" ht="2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1"/>
    </row>
    <row r="2" spans="1:27" ht="18.75" customHeight="1" x14ac:dyDescent="0.25">
      <c r="A2" s="2"/>
      <c r="B2" s="2"/>
      <c r="C2" s="2"/>
      <c r="D2" s="2"/>
      <c r="E2" s="2"/>
      <c r="F2" s="96" t="s">
        <v>0</v>
      </c>
      <c r="G2" s="97"/>
      <c r="H2" s="98"/>
      <c r="I2" s="97"/>
      <c r="J2" s="97"/>
      <c r="K2" s="99"/>
      <c r="L2" s="2"/>
      <c r="M2" s="2"/>
      <c r="N2" s="2"/>
      <c r="O2" s="2"/>
      <c r="P2" s="2"/>
      <c r="Q2" s="2"/>
      <c r="R2" s="2"/>
      <c r="S2" s="2"/>
      <c r="T2" s="2"/>
      <c r="U2" s="1"/>
      <c r="V2" s="1"/>
      <c r="W2" s="1"/>
      <c r="X2" s="1"/>
      <c r="Y2" s="1"/>
      <c r="Z2" s="1"/>
      <c r="AA2" s="2"/>
    </row>
    <row r="3" spans="1:27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4.75" customHeight="1" x14ac:dyDescent="0.25">
      <c r="A4" s="1"/>
      <c r="B4" s="1"/>
      <c r="C4" s="1"/>
      <c r="D4" s="1"/>
      <c r="E4" s="1"/>
      <c r="F4" s="100"/>
      <c r="G4" s="101"/>
      <c r="H4" s="3" t="s">
        <v>1</v>
      </c>
      <c r="I4" s="4" t="s">
        <v>2</v>
      </c>
      <c r="J4" s="135" t="s">
        <v>3</v>
      </c>
      <c r="K4" s="2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5">
      <c r="A5" s="1"/>
      <c r="B5" s="1"/>
      <c r="C5" s="1"/>
      <c r="D5" s="1"/>
      <c r="E5" s="1"/>
      <c r="F5" s="100" t="s">
        <v>4</v>
      </c>
      <c r="G5" s="99"/>
      <c r="H5" s="48" t="str">
        <f>IF(I5="","",ROUNDDOWN(I5/1000,0))</f>
        <v/>
      </c>
      <c r="I5" s="5"/>
      <c r="J5" s="225"/>
      <c r="K5" s="226"/>
      <c r="L5" s="219"/>
      <c r="M5" s="21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1"/>
      <c r="D6" s="1"/>
      <c r="E6" s="1"/>
      <c r="F6" s="102"/>
      <c r="G6" s="99"/>
      <c r="H6" s="6" t="s">
        <v>5</v>
      </c>
      <c r="I6" s="216" t="s">
        <v>6</v>
      </c>
      <c r="J6" s="223" t="s">
        <v>7</v>
      </c>
      <c r="K6" s="224"/>
      <c r="N6" s="1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03" t="s">
        <v>10</v>
      </c>
      <c r="G7" s="99"/>
      <c r="H7" s="8"/>
      <c r="I7" s="217"/>
      <c r="J7" s="221"/>
      <c r="N7" s="1"/>
      <c r="O7" s="68" t="s">
        <v>95</v>
      </c>
      <c r="P7" s="94" t="s">
        <v>96</v>
      </c>
      <c r="Q7" s="94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04" t="s">
        <v>11</v>
      </c>
      <c r="G8" s="99"/>
      <c r="H8" s="9"/>
      <c r="I8" s="220"/>
      <c r="J8" s="222"/>
      <c r="N8" s="1"/>
      <c r="O8" s="47" t="s">
        <v>97</v>
      </c>
      <c r="P8" s="95">
        <v>1</v>
      </c>
      <c r="Q8" s="95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05" t="s">
        <v>12</v>
      </c>
      <c r="G9" s="106"/>
      <c r="H9" s="107" t="s">
        <v>51</v>
      </c>
      <c r="I9" s="99"/>
      <c r="J9" s="1"/>
      <c r="N9" s="1"/>
      <c r="O9" s="47" t="s">
        <v>98</v>
      </c>
      <c r="P9" s="95">
        <v>1.1000000000000001</v>
      </c>
      <c r="Q9" s="95"/>
      <c r="R9" s="1"/>
      <c r="S9" s="1"/>
      <c r="T9" s="1"/>
      <c r="U9" s="108" t="s">
        <v>15</v>
      </c>
      <c r="V9" s="109"/>
      <c r="W9" s="109"/>
      <c r="X9" s="109"/>
      <c r="Y9" s="109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1"/>
      <c r="G10" s="11" t="s">
        <v>86</v>
      </c>
      <c r="H10" s="111" t="s">
        <v>82</v>
      </c>
      <c r="I10" s="112"/>
      <c r="J10" s="1"/>
      <c r="O10" s="47" t="s">
        <v>22</v>
      </c>
      <c r="P10" s="95">
        <v>1.4</v>
      </c>
      <c r="Q10" s="95"/>
      <c r="R10" s="1"/>
      <c r="S10" s="1"/>
      <c r="T10" s="1"/>
      <c r="U10" s="110" t="s">
        <v>17</v>
      </c>
      <c r="V10" s="109"/>
      <c r="W10" s="109"/>
      <c r="X10" s="109"/>
      <c r="Y10" s="109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1"/>
      <c r="G11" s="11"/>
      <c r="H11" s="11"/>
      <c r="I11" s="11"/>
      <c r="J11" s="1"/>
      <c r="K11" s="1"/>
      <c r="L11" s="1"/>
      <c r="M11" s="1"/>
      <c r="N11" s="93"/>
      <c r="O11" s="108"/>
      <c r="P11" s="109"/>
      <c r="Q11" s="109"/>
      <c r="R11" s="109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13" t="s">
        <v>16</v>
      </c>
      <c r="G12" s="113"/>
      <c r="H12" s="113"/>
      <c r="I12" s="113"/>
      <c r="J12" s="113"/>
      <c r="K12" s="113"/>
      <c r="L12" s="1"/>
      <c r="M12" s="1"/>
      <c r="N12" s="1"/>
      <c r="O12" s="110"/>
      <c r="P12" s="109"/>
      <c r="Q12" s="109"/>
      <c r="R12" s="109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0.25" customHeight="1" x14ac:dyDescent="0.25">
      <c r="A14" s="1"/>
      <c r="B14" s="1"/>
      <c r="C14" s="1"/>
      <c r="D14" s="1"/>
      <c r="E14" s="1"/>
      <c r="F14" s="1"/>
      <c r="G14" s="114" t="s">
        <v>18</v>
      </c>
      <c r="H14" s="97"/>
      <c r="I14" s="97"/>
      <c r="J14" s="99"/>
      <c r="K14" s="115" t="s">
        <v>19</v>
      </c>
      <c r="L14" s="97"/>
      <c r="M14" s="97"/>
      <c r="N14" s="99"/>
      <c r="O14" s="115" t="s">
        <v>20</v>
      </c>
      <c r="P14" s="97"/>
      <c r="Q14" s="97"/>
      <c r="R14" s="99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18" t="s">
        <v>21</v>
      </c>
      <c r="H15" s="99"/>
      <c r="I15" s="92" t="s">
        <v>51</v>
      </c>
      <c r="J15" s="215" cm="1">
        <f t="array" ref="J15">_xlfn.SWITCH(I15,"sucre glace",1.1,"CO2",1.4,1)</f>
        <v>1</v>
      </c>
      <c r="K15" s="118" t="s">
        <v>21</v>
      </c>
      <c r="L15" s="99"/>
      <c r="M15" s="12" t="s">
        <v>51</v>
      </c>
      <c r="N15" s="215" cm="1">
        <f t="array" ref="N15">_xlfn.SWITCH(M15,"sucre glace",1.1,"CO2",1.4,1)</f>
        <v>1</v>
      </c>
      <c r="O15" s="118" t="s">
        <v>21</v>
      </c>
      <c r="P15" s="99"/>
      <c r="Q15" s="13" t="s">
        <v>51</v>
      </c>
      <c r="R15" s="215" cm="1">
        <f t="array" ref="R15">_xlfn.SWITCH(Q15,"sucre glace",1.1,"CO2",1.4,1)</f>
        <v>1</v>
      </c>
      <c r="S15" s="1"/>
      <c r="T15" s="1"/>
      <c r="U15" s="1"/>
      <c r="V15" s="1"/>
      <c r="W15" s="1"/>
      <c r="X15" s="1"/>
      <c r="Y15" s="1"/>
      <c r="Z15" s="1"/>
      <c r="AA15" s="1"/>
    </row>
    <row r="16" spans="1:27" ht="45.75" customHeight="1" x14ac:dyDescent="0.25">
      <c r="A16" s="1"/>
      <c r="B16" s="1"/>
      <c r="C16" s="1"/>
      <c r="D16" s="1"/>
      <c r="E16" s="1"/>
      <c r="F16" s="119" t="s">
        <v>24</v>
      </c>
      <c r="G16" s="14" t="s">
        <v>25</v>
      </c>
      <c r="H16" s="116" t="s">
        <v>26</v>
      </c>
      <c r="I16" s="116" t="s">
        <v>27</v>
      </c>
      <c r="J16" s="116" t="s">
        <v>28</v>
      </c>
      <c r="K16" s="14" t="s">
        <v>29</v>
      </c>
      <c r="L16" s="116" t="s">
        <v>26</v>
      </c>
      <c r="M16" s="116" t="s">
        <v>27</v>
      </c>
      <c r="N16" s="116" t="s">
        <v>28</v>
      </c>
      <c r="O16" s="14" t="s">
        <v>30</v>
      </c>
      <c r="P16" s="116" t="s">
        <v>26</v>
      </c>
      <c r="Q16" s="116" t="s">
        <v>27</v>
      </c>
      <c r="R16" s="116" t="s">
        <v>28</v>
      </c>
      <c r="S16" s="1"/>
      <c r="T16" s="1"/>
      <c r="U16" s="7"/>
      <c r="V16" s="1"/>
      <c r="W16" s="1"/>
      <c r="X16" s="1"/>
      <c r="Y16" s="1"/>
      <c r="Z16" s="1"/>
      <c r="AA16" s="1"/>
    </row>
    <row r="17" spans="1:27" ht="51" customHeight="1" x14ac:dyDescent="0.25">
      <c r="A17" s="1"/>
      <c r="B17" s="228" t="s">
        <v>100</v>
      </c>
      <c r="C17" s="229"/>
      <c r="D17" s="229"/>
      <c r="E17" s="229"/>
      <c r="F17" s="133"/>
      <c r="G17" s="14" t="s">
        <v>31</v>
      </c>
      <c r="H17" s="117"/>
      <c r="I17" s="117"/>
      <c r="J17" s="117"/>
      <c r="K17" s="14" t="s">
        <v>31</v>
      </c>
      <c r="L17" s="117"/>
      <c r="M17" s="117"/>
      <c r="N17" s="117"/>
      <c r="O17" s="14" t="s">
        <v>31</v>
      </c>
      <c r="P17" s="117"/>
      <c r="Q17" s="117"/>
      <c r="R17" s="117"/>
      <c r="S17" s="1"/>
      <c r="T17" s="1"/>
      <c r="U17" s="7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227" t="s">
        <v>32</v>
      </c>
      <c r="C18" s="227" t="s">
        <v>33</v>
      </c>
      <c r="D18" s="227" t="s">
        <v>34</v>
      </c>
      <c r="E18" s="227" t="s">
        <v>35</v>
      </c>
      <c r="F18" s="10"/>
      <c r="G18" s="15"/>
      <c r="H18" s="15"/>
      <c r="I18" s="16"/>
      <c r="J18" s="17" t="str">
        <f>IF(H18=0,"    ",0.14*100*$J$15*I18/H18)</f>
        <v xml:space="preserve">    </v>
      </c>
      <c r="K18" s="15"/>
      <c r="L18" s="10"/>
      <c r="M18" s="10"/>
      <c r="N18" s="18" t="str">
        <f t="shared" ref="N18" si="0">IF(L18=0,"    ",0.14*100*$N$15*M18/L18)</f>
        <v xml:space="preserve">    </v>
      </c>
      <c r="O18" s="15"/>
      <c r="P18" s="10"/>
      <c r="Q18" s="10"/>
      <c r="R18" s="18" t="str">
        <f t="shared" ref="R18" si="1">IF(P18=0,"    ",0.14*100*$N$15*Q18/P18)</f>
        <v xml:space="preserve">    </v>
      </c>
      <c r="S18" s="1"/>
      <c r="T18" s="1"/>
      <c r="U18" s="7"/>
      <c r="V18" s="7"/>
      <c r="W18" s="7"/>
      <c r="X18" s="1"/>
      <c r="Y18" s="1"/>
      <c r="Z18" s="1"/>
      <c r="AA18" s="1"/>
    </row>
    <row r="19" spans="1:27" ht="12.75" customHeight="1" x14ac:dyDescent="0.25">
      <c r="A19" s="1"/>
      <c r="B19" s="129"/>
      <c r="C19" s="129"/>
      <c r="D19" s="129"/>
      <c r="E19" s="129"/>
      <c r="F19" s="10"/>
      <c r="G19" s="10"/>
      <c r="H19" s="10"/>
      <c r="I19" s="10"/>
      <c r="J19" s="17" t="str">
        <f t="shared" ref="J18:J27" si="2">IF(H19=0,"    ",0.14*100*$J$15*I19/H19)</f>
        <v xml:space="preserve">    </v>
      </c>
      <c r="K19" s="15"/>
      <c r="L19" s="10"/>
      <c r="M19" s="10"/>
      <c r="N19" s="18" t="str">
        <f t="shared" ref="N19:N27" si="3">IF(L19=0,"    ",0.14*100*$N$15*M19/L19)</f>
        <v xml:space="preserve">    </v>
      </c>
      <c r="O19" s="15"/>
      <c r="P19" s="10"/>
      <c r="Q19" s="10"/>
      <c r="R19" s="18" t="str">
        <f t="shared" ref="R19:R27" si="4">IF(P19=0,"    ",0.14*100*$N$15*Q19/P19)</f>
        <v xml:space="preserve">    </v>
      </c>
      <c r="S19" s="1"/>
      <c r="T19" s="1"/>
      <c r="U19" s="7"/>
      <c r="V19" s="1"/>
      <c r="W19" s="1"/>
      <c r="X19" s="1"/>
      <c r="Y19" s="1"/>
      <c r="Z19" s="1"/>
      <c r="AA19" s="1"/>
    </row>
    <row r="20" spans="1:27" ht="12.75" customHeight="1" x14ac:dyDescent="0.25">
      <c r="A20" s="213">
        <v>3</v>
      </c>
      <c r="B20" s="117"/>
      <c r="C20" s="129"/>
      <c r="D20" s="129"/>
      <c r="E20" s="129"/>
      <c r="F20" s="10"/>
      <c r="G20" s="10"/>
      <c r="H20" s="10"/>
      <c r="I20" s="10"/>
      <c r="J20" s="17" t="str">
        <f t="shared" si="2"/>
        <v xml:space="preserve">    </v>
      </c>
      <c r="K20" s="15"/>
      <c r="L20" s="10"/>
      <c r="M20" s="10"/>
      <c r="N20" s="18" t="str">
        <f t="shared" si="3"/>
        <v xml:space="preserve">    </v>
      </c>
      <c r="O20" s="15"/>
      <c r="P20" s="10"/>
      <c r="Q20" s="10"/>
      <c r="R20" s="18" t="str">
        <f t="shared" si="4"/>
        <v xml:space="preserve">    </v>
      </c>
      <c r="S20" s="1"/>
      <c r="T20" s="1"/>
      <c r="U20" s="7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29"/>
      <c r="D21" s="129"/>
      <c r="E21" s="129"/>
      <c r="F21" s="10"/>
      <c r="G21" s="10"/>
      <c r="H21" s="10"/>
      <c r="I21" s="10"/>
      <c r="J21" s="17" t="str">
        <f t="shared" si="2"/>
        <v xml:space="preserve">    </v>
      </c>
      <c r="K21" s="15"/>
      <c r="L21" s="10"/>
      <c r="M21" s="10"/>
      <c r="N21" s="18" t="str">
        <f t="shared" si="3"/>
        <v xml:space="preserve">    </v>
      </c>
      <c r="O21" s="15"/>
      <c r="P21" s="10"/>
      <c r="Q21" s="10"/>
      <c r="R21" s="18" t="str">
        <f t="shared" si="4"/>
        <v xml:space="preserve">    </v>
      </c>
      <c r="S21" s="1"/>
      <c r="T21" s="1"/>
      <c r="U21" s="7" t="e">
        <f t="shared" ref="U21:U22" si="5">IF(N21="","",0.14*100*(N21/M21)*1.4)</f>
        <v>#VALUE!</v>
      </c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213">
        <v>5</v>
      </c>
      <c r="C22" s="117"/>
      <c r="D22" s="129"/>
      <c r="E22" s="129"/>
      <c r="F22" s="10"/>
      <c r="G22" s="10"/>
      <c r="H22" s="10"/>
      <c r="I22" s="10"/>
      <c r="J22" s="17" t="str">
        <f t="shared" si="2"/>
        <v xml:space="preserve">    </v>
      </c>
      <c r="K22" s="15"/>
      <c r="L22" s="10"/>
      <c r="M22" s="10"/>
      <c r="N22" s="18" t="str">
        <f t="shared" si="3"/>
        <v xml:space="preserve">    </v>
      </c>
      <c r="O22" s="15"/>
      <c r="P22" s="10"/>
      <c r="Q22" s="10"/>
      <c r="R22" s="18" t="str">
        <f t="shared" si="4"/>
        <v xml:space="preserve">    </v>
      </c>
      <c r="S22" s="1"/>
      <c r="T22" s="1"/>
      <c r="U22" s="7" t="e">
        <f t="shared" si="5"/>
        <v>#VALUE!</v>
      </c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213">
        <v>6</v>
      </c>
      <c r="D23" s="117"/>
      <c r="E23" s="129"/>
      <c r="F23" s="10"/>
      <c r="G23" s="10"/>
      <c r="H23" s="10"/>
      <c r="I23" s="10"/>
      <c r="J23" s="17" t="str">
        <f t="shared" si="2"/>
        <v xml:space="preserve">    </v>
      </c>
      <c r="K23" s="15"/>
      <c r="L23" s="10"/>
      <c r="M23" s="10"/>
      <c r="N23" s="18" t="str">
        <f t="shared" si="3"/>
        <v xml:space="preserve">    </v>
      </c>
      <c r="O23" s="15"/>
      <c r="P23" s="10"/>
      <c r="Q23" s="10"/>
      <c r="R23" s="18" t="str">
        <f t="shared" si="4"/>
        <v xml:space="preserve">    </v>
      </c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29"/>
      <c r="F24" s="10"/>
      <c r="G24" s="10"/>
      <c r="H24" s="10"/>
      <c r="I24" s="10"/>
      <c r="J24" s="17" t="str">
        <f t="shared" si="2"/>
        <v xml:space="preserve">    </v>
      </c>
      <c r="K24" s="15"/>
      <c r="L24" s="10"/>
      <c r="M24" s="10"/>
      <c r="N24" s="18" t="str">
        <f t="shared" si="3"/>
        <v xml:space="preserve">    </v>
      </c>
      <c r="O24" s="15"/>
      <c r="P24" s="10"/>
      <c r="Q24" s="10"/>
      <c r="R24" s="18" t="str">
        <f t="shared" si="4"/>
        <v xml:space="preserve">    </v>
      </c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213">
        <v>8</v>
      </c>
      <c r="E25" s="117"/>
      <c r="F25" s="10"/>
      <c r="G25" s="10"/>
      <c r="H25" s="10"/>
      <c r="I25" s="10"/>
      <c r="J25" s="17" t="str">
        <f t="shared" si="2"/>
        <v xml:space="preserve">    </v>
      </c>
      <c r="K25" s="15"/>
      <c r="L25" s="10"/>
      <c r="M25" s="10"/>
      <c r="N25" s="18" t="str">
        <f t="shared" si="3"/>
        <v xml:space="preserve">    </v>
      </c>
      <c r="O25" s="15"/>
      <c r="P25" s="10"/>
      <c r="Q25" s="10"/>
      <c r="R25" s="18" t="str">
        <f t="shared" si="4"/>
        <v xml:space="preserve">    </v>
      </c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9"/>
      <c r="F26" s="10"/>
      <c r="G26" s="10"/>
      <c r="H26" s="10"/>
      <c r="I26" s="10"/>
      <c r="J26" s="17" t="str">
        <f t="shared" si="2"/>
        <v xml:space="preserve">    </v>
      </c>
      <c r="K26" s="15"/>
      <c r="L26" s="10"/>
      <c r="M26" s="10"/>
      <c r="N26" s="18" t="str">
        <f t="shared" si="3"/>
        <v xml:space="preserve">    </v>
      </c>
      <c r="O26" s="15"/>
      <c r="P26" s="10"/>
      <c r="Q26" s="10"/>
      <c r="R26" s="18" t="str">
        <f t="shared" si="4"/>
        <v xml:space="preserve">    </v>
      </c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0"/>
      <c r="G27" s="10"/>
      <c r="H27" s="10"/>
      <c r="I27" s="20"/>
      <c r="J27" s="21" t="str">
        <f t="shared" si="2"/>
        <v xml:space="preserve">    </v>
      </c>
      <c r="K27" s="15"/>
      <c r="L27" s="10"/>
      <c r="M27" s="10"/>
      <c r="N27" s="18" t="str">
        <f t="shared" si="3"/>
        <v xml:space="preserve">    </v>
      </c>
      <c r="O27" s="15"/>
      <c r="P27" s="10"/>
      <c r="Q27" s="10"/>
      <c r="R27" s="18" t="str">
        <f t="shared" si="4"/>
        <v xml:space="preserve">    </v>
      </c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22" t="s">
        <v>36</v>
      </c>
      <c r="G28" s="18" t="str">
        <f>IF(G18="","",AVERAGE(G18:G27))</f>
        <v/>
      </c>
      <c r="H28" s="1"/>
      <c r="I28" s="4" t="s">
        <v>36</v>
      </c>
      <c r="J28" s="18" t="str">
        <f>IF(I18="","",AVERAGE(J18:J27))</f>
        <v/>
      </c>
      <c r="K28" s="18" t="str">
        <f>IF(K18="","",AVERAGE(K18:K27))</f>
        <v/>
      </c>
      <c r="L28" s="1"/>
      <c r="M28" s="4" t="s">
        <v>36</v>
      </c>
      <c r="N28" s="18" t="str">
        <f>IF(M18="","",AVERAGE(N18:N27))</f>
        <v/>
      </c>
      <c r="O28" s="18" t="str">
        <f>IF(O18="","",AVERAGE(O18:O27))</f>
        <v/>
      </c>
      <c r="P28" s="1"/>
      <c r="Q28" s="4" t="s">
        <v>36</v>
      </c>
      <c r="R28" s="18" t="str">
        <f>IF(Q18="","",AVERAGE(R18:R27))</f>
        <v/>
      </c>
      <c r="S28" s="1"/>
      <c r="T28" s="1"/>
      <c r="U28" s="2"/>
      <c r="V28" s="2"/>
      <c r="W28" s="2"/>
      <c r="X28" s="2"/>
      <c r="Y28" s="2"/>
      <c r="Z28" s="2"/>
      <c r="AA28" s="1"/>
    </row>
    <row r="29" spans="1:27" ht="17.25" customHeight="1" x14ac:dyDescent="0.25">
      <c r="A29" s="2"/>
      <c r="B29" s="2"/>
      <c r="C29" s="2"/>
      <c r="D29" s="2"/>
      <c r="E29" s="2"/>
      <c r="F29" s="2"/>
      <c r="G29" s="2"/>
      <c r="H29" s="2"/>
      <c r="I29" s="23" t="s">
        <v>37</v>
      </c>
      <c r="J29" s="24" t="str">
        <f>IF(I18="","",MEDIAN(J18:J27))</f>
        <v/>
      </c>
      <c r="K29" s="2"/>
      <c r="L29" s="2"/>
      <c r="M29" s="25" t="s">
        <v>37</v>
      </c>
      <c r="N29" s="24" t="str">
        <f>IF(M18="","",MEDIAN(N18:N27))</f>
        <v/>
      </c>
      <c r="O29" s="2"/>
      <c r="P29" s="2"/>
      <c r="Q29" s="25" t="s">
        <v>37</v>
      </c>
      <c r="R29" s="24" t="str">
        <f>IF(Q18="","",MEDIAN(R18:R27))</f>
        <v/>
      </c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25">
      <c r="A30" s="2"/>
      <c r="B30" s="2"/>
      <c r="C30" s="2"/>
      <c r="D30" s="2"/>
      <c r="E30" s="2"/>
      <c r="F30" s="2"/>
      <c r="G30" s="2"/>
      <c r="H30" s="2"/>
      <c r="I30" s="26"/>
      <c r="J30" s="7"/>
      <c r="K30" s="2"/>
      <c r="L30" s="2"/>
      <c r="M30" s="2"/>
      <c r="N30" s="7"/>
      <c r="O30" s="2"/>
      <c r="P30" s="2"/>
      <c r="Q30" s="2"/>
      <c r="R30" s="2"/>
      <c r="S30" s="2"/>
      <c r="T30" s="2"/>
      <c r="U30" s="1"/>
      <c r="V30" s="1"/>
      <c r="W30" s="1"/>
      <c r="X30" s="1"/>
      <c r="Y30" s="1"/>
      <c r="Z30" s="1"/>
      <c r="AA30" s="2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30" t="s">
        <v>38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9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31" t="s">
        <v>39</v>
      </c>
      <c r="C33" s="132"/>
      <c r="D33" s="132"/>
      <c r="E33" s="133"/>
      <c r="F33" s="134"/>
      <c r="G33" s="99"/>
      <c r="H33" s="100" t="s">
        <v>41</v>
      </c>
      <c r="I33" s="97"/>
      <c r="J33" s="99"/>
      <c r="K33" s="27"/>
      <c r="L33" s="131" t="s">
        <v>42</v>
      </c>
      <c r="M33" s="133"/>
      <c r="N33" s="27"/>
      <c r="O33" s="1"/>
      <c r="P33" s="28"/>
      <c r="Q33" s="28"/>
      <c r="R33" s="28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35" t="s">
        <v>43</v>
      </c>
      <c r="C34" s="121"/>
      <c r="D34" s="121"/>
      <c r="E34" s="121"/>
      <c r="F34" s="122"/>
      <c r="G34" s="103" t="s">
        <v>44</v>
      </c>
      <c r="H34" s="99"/>
      <c r="I34" s="137" t="s">
        <v>45</v>
      </c>
      <c r="J34" s="141"/>
      <c r="K34" s="99"/>
      <c r="L34" s="137" t="s">
        <v>46</v>
      </c>
      <c r="M34" s="138"/>
      <c r="N34" s="139"/>
      <c r="O34" s="103" t="s">
        <v>47</v>
      </c>
      <c r="P34" s="99"/>
      <c r="Q34" s="103" t="s">
        <v>48</v>
      </c>
      <c r="R34" s="99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23"/>
      <c r="C35" s="109"/>
      <c r="D35" s="109"/>
      <c r="E35" s="109"/>
      <c r="F35" s="124"/>
      <c r="G35" s="29" t="s">
        <v>10</v>
      </c>
      <c r="H35" s="85"/>
      <c r="I35" s="136" t="s">
        <v>10</v>
      </c>
      <c r="J35" s="136"/>
      <c r="K35" s="85"/>
      <c r="L35" s="136" t="s">
        <v>10</v>
      </c>
      <c r="M35" s="136"/>
      <c r="N35" s="30"/>
      <c r="O35" s="29" t="s">
        <v>10</v>
      </c>
      <c r="P35" s="31"/>
      <c r="Q35" s="29" t="s">
        <v>10</v>
      </c>
      <c r="R35" s="10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23"/>
      <c r="C36" s="109"/>
      <c r="D36" s="109"/>
      <c r="E36" s="109"/>
      <c r="F36" s="124"/>
      <c r="G36" s="29" t="s">
        <v>49</v>
      </c>
      <c r="H36" s="86" t="s">
        <v>51</v>
      </c>
      <c r="I36" s="136" t="s">
        <v>49</v>
      </c>
      <c r="J36" s="136"/>
      <c r="K36" s="86" t="s">
        <v>51</v>
      </c>
      <c r="L36" s="136" t="s">
        <v>49</v>
      </c>
      <c r="M36" s="136"/>
      <c r="N36" s="83" t="s">
        <v>51</v>
      </c>
      <c r="O36" s="29" t="s">
        <v>49</v>
      </c>
      <c r="P36" s="83" t="s">
        <v>51</v>
      </c>
      <c r="Q36" s="29" t="s">
        <v>49</v>
      </c>
      <c r="R36" s="10" t="s">
        <v>51</v>
      </c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25"/>
      <c r="C37" s="126"/>
      <c r="D37" s="126"/>
      <c r="E37" s="126"/>
      <c r="F37" s="106"/>
      <c r="G37" s="29" t="s">
        <v>52</v>
      </c>
      <c r="H37" s="87"/>
      <c r="I37" s="136" t="s">
        <v>52</v>
      </c>
      <c r="J37" s="136"/>
      <c r="K37" s="87"/>
      <c r="L37" s="136" t="s">
        <v>52</v>
      </c>
      <c r="M37" s="136"/>
      <c r="N37" s="10"/>
      <c r="O37" s="29" t="s">
        <v>52</v>
      </c>
      <c r="P37" s="10"/>
      <c r="Q37" s="29" t="s">
        <v>52</v>
      </c>
      <c r="R37" s="10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40" t="s">
        <v>53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9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23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24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23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24"/>
      <c r="S42" s="1"/>
      <c r="T42" s="1"/>
      <c r="U42" s="127"/>
      <c r="V42" s="109"/>
      <c r="W42" s="109"/>
      <c r="X42" s="109"/>
      <c r="Y42" s="109"/>
      <c r="Z42" s="109"/>
      <c r="AA42" s="109"/>
    </row>
    <row r="43" spans="1:27" ht="12.75" customHeight="1" x14ac:dyDescent="0.25">
      <c r="A43" s="1"/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06"/>
      <c r="S43" s="1"/>
      <c r="T43" s="1"/>
      <c r="U43" s="110" t="s">
        <v>54</v>
      </c>
      <c r="V43" s="109"/>
      <c r="W43" s="109"/>
      <c r="X43" s="109"/>
      <c r="Y43" s="109"/>
      <c r="Z43" s="109"/>
      <c r="AA43" s="109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34"/>
      <c r="G45" s="128" t="s">
        <v>55</v>
      </c>
      <c r="H45" s="10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64">
    <mergeCell ref="B17:E17"/>
    <mergeCell ref="L35:M35"/>
    <mergeCell ref="L36:M36"/>
    <mergeCell ref="L37:M37"/>
    <mergeCell ref="L34:N34"/>
    <mergeCell ref="B39:R39"/>
    <mergeCell ref="G34:H34"/>
    <mergeCell ref="I34:K34"/>
    <mergeCell ref="I35:J35"/>
    <mergeCell ref="I36:J36"/>
    <mergeCell ref="I37:J37"/>
    <mergeCell ref="B40:R43"/>
    <mergeCell ref="U42:AA42"/>
    <mergeCell ref="U43:AA43"/>
    <mergeCell ref="G45:H45"/>
    <mergeCell ref="B18:B20"/>
    <mergeCell ref="C18:C22"/>
    <mergeCell ref="D18:D23"/>
    <mergeCell ref="E18:E25"/>
    <mergeCell ref="B32:R32"/>
    <mergeCell ref="O34:P34"/>
    <mergeCell ref="Q34:R34"/>
    <mergeCell ref="B33:E33"/>
    <mergeCell ref="F33:G33"/>
    <mergeCell ref="H33:J33"/>
    <mergeCell ref="L33:M33"/>
    <mergeCell ref="B34:F37"/>
    <mergeCell ref="F16:F17"/>
    <mergeCell ref="H16:H17"/>
    <mergeCell ref="I16:I17"/>
    <mergeCell ref="J16:J17"/>
    <mergeCell ref="L16:L17"/>
    <mergeCell ref="G14:J14"/>
    <mergeCell ref="K14:N14"/>
    <mergeCell ref="O14:R14"/>
    <mergeCell ref="N16:N17"/>
    <mergeCell ref="P16:P17"/>
    <mergeCell ref="Q16:Q17"/>
    <mergeCell ref="R16:R17"/>
    <mergeCell ref="G15:H15"/>
    <mergeCell ref="K15:L15"/>
    <mergeCell ref="O15:P15"/>
    <mergeCell ref="M16:M17"/>
    <mergeCell ref="U9:Y9"/>
    <mergeCell ref="U10:Y10"/>
    <mergeCell ref="H10:I10"/>
    <mergeCell ref="O11:R11"/>
    <mergeCell ref="F12:K12"/>
    <mergeCell ref="O12:R12"/>
    <mergeCell ref="P7:Q7"/>
    <mergeCell ref="P8:Q8"/>
    <mergeCell ref="P9:Q9"/>
    <mergeCell ref="P10:Q10"/>
    <mergeCell ref="F2:G2"/>
    <mergeCell ref="H2:K2"/>
    <mergeCell ref="F4:G4"/>
    <mergeCell ref="J4:K4"/>
    <mergeCell ref="F5:G5"/>
    <mergeCell ref="J5:K5"/>
    <mergeCell ref="F6:G6"/>
    <mergeCell ref="F7:G7"/>
    <mergeCell ref="F8:G8"/>
    <mergeCell ref="F9:G9"/>
    <mergeCell ref="H9:I9"/>
  </mergeCells>
  <conditionalFormatting sqref="H10">
    <cfRule type="cellIs" dxfId="7" priority="3" operator="equal">
      <formula>2024</formula>
    </cfRule>
    <cfRule type="cellIs" dxfId="6" priority="4" operator="equal">
      <formula>2023</formula>
    </cfRule>
    <cfRule type="cellIs" dxfId="5" priority="5" operator="equal">
      <formula>2022</formula>
    </cfRule>
  </conditionalFormatting>
  <conditionalFormatting sqref="H10:I10">
    <cfRule type="cellIs" dxfId="4" priority="1" operator="equal">
      <formula>2025</formula>
    </cfRule>
    <cfRule type="cellIs" priority="2" operator="equal">
      <formula>2021</formula>
    </cfRule>
  </conditionalFormatting>
  <conditionalFormatting sqref="J29">
    <cfRule type="colorScale" priority="6">
      <colorScale>
        <cfvo type="formula" val="0"/>
        <cfvo type="formula" val="0.7"/>
        <cfvo type="formula" val="1"/>
        <color rgb="FF00B050"/>
        <color rgb="FFFFEB84"/>
        <color rgb="FFFF0000"/>
      </colorScale>
    </cfRule>
  </conditionalFormatting>
  <conditionalFormatting sqref="N29">
    <cfRule type="colorScale" priority="7">
      <colorScale>
        <cfvo type="formula" val="0"/>
        <cfvo type="formula" val="2.5"/>
        <cfvo type="formula" val="5"/>
        <color rgb="FF00B050"/>
        <color rgb="FFFFEB84"/>
        <color rgb="FFFF0000"/>
      </colorScale>
    </cfRule>
  </conditionalFormatting>
  <conditionalFormatting sqref="R29">
    <cfRule type="colorScale" priority="8">
      <colorScale>
        <cfvo type="formula" val="0"/>
        <cfvo type="formula" val="1.5"/>
        <cfvo type="formula" val="2"/>
        <color rgb="FF00B050"/>
        <color rgb="FFFFEB84"/>
        <color rgb="FFFF0000"/>
      </colorScale>
    </cfRule>
  </conditionalFormatting>
  <hyperlinks>
    <hyperlink ref="U10" r:id="rId1" xr:uid="{00000000-0004-0000-0000-000000000000}"/>
    <hyperlink ref="U44" r:id="rId2" display="https://www.adana-asso.fr/wp-content/uploads/2022/03/ADANA_HS_2020_web.pdf" xr:uid="{00000000-0004-0000-0000-000001000000}"/>
  </hyperlinks>
  <pageMargins left="0.23622047244094491" right="0.23622047244094491" top="0.74803149606299213" bottom="0.74803149606299213" header="0" footer="0"/>
  <pageSetup paperSize="9" scale="44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1000000}">
          <x14:formula1>
            <xm:f>Données!$B$3:$B$6</xm:f>
          </x14:formula1>
          <xm:sqref>I15 M15 Q15</xm:sqref>
        </x14:dataValidation>
        <x14:dataValidation type="list" allowBlank="1" showErrorMessage="1" xr:uid="{00000000-0002-0000-0000-000004000000}">
          <x14:formula1>
            <xm:f>Données!$H$3:$H$9</xm:f>
          </x14:formula1>
          <xm:sqref>H9</xm:sqref>
        </x14:dataValidation>
        <x14:dataValidation type="list" allowBlank="1" showErrorMessage="1" xr:uid="{00000000-0002-0000-0000-000005000000}">
          <x14:formula1>
            <xm:f>Données!$J$2:$J$3</xm:f>
          </x14:formula1>
          <xm:sqref>F33</xm:sqref>
        </x14:dataValidation>
        <x14:dataValidation type="list" allowBlank="1" showErrorMessage="1" xr:uid="{00000000-0002-0000-0000-000002000000}">
          <x14:formula1>
            <xm:f>Données!$F$3:$F$19</xm:f>
          </x14:formula1>
          <xm:sqref>R36 N36 P36 K36 H36</xm:sqref>
        </x14:dataValidation>
        <x14:dataValidation type="list" allowBlank="1" showErrorMessage="1" xr:uid="{00000000-0002-0000-0000-000003000000}">
          <x14:formula1>
            <xm:f>Données!$C$10:$C$17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21F5-A73A-458A-ABCD-DAF9FDC03BB3}">
  <sheetPr>
    <pageSetUpPr fitToPage="1"/>
  </sheetPr>
  <dimension ref="A1:AA50"/>
  <sheetViews>
    <sheetView tabSelected="1" topLeftCell="A25" zoomScale="85" zoomScaleNormal="85" workbookViewId="0">
      <selection activeCell="M9" sqref="M9"/>
    </sheetView>
  </sheetViews>
  <sheetFormatPr baseColWidth="10" defaultColWidth="11.44140625" defaultRowHeight="13.2" x14ac:dyDescent="0.25"/>
  <cols>
    <col min="1" max="4" width="2.5546875" style="43" customWidth="1"/>
    <col min="5" max="5" width="5.44140625" style="43" customWidth="1"/>
    <col min="6" max="6" width="12.88671875" style="43" customWidth="1"/>
    <col min="7" max="7" width="15.109375" style="43" customWidth="1"/>
    <col min="8" max="8" width="14.88671875" style="43" customWidth="1"/>
    <col min="9" max="9" width="15.33203125" style="43" customWidth="1"/>
    <col min="10" max="10" width="18.109375" style="43" customWidth="1"/>
    <col min="11" max="11" width="16.33203125" style="43" customWidth="1"/>
    <col min="12" max="12" width="15.44140625" style="43" customWidth="1"/>
    <col min="13" max="13" width="16.109375" style="43" customWidth="1"/>
    <col min="14" max="14" width="17.6640625" style="43" customWidth="1"/>
    <col min="15" max="15" width="20.44140625" style="43" customWidth="1"/>
    <col min="16" max="16" width="16" style="43" customWidth="1"/>
    <col min="17" max="17" width="14.5546875" style="43" bestFit="1" customWidth="1"/>
    <col min="18" max="18" width="14" style="43" customWidth="1"/>
    <col min="19" max="19" width="3.5546875" style="43" customWidth="1"/>
    <col min="20" max="16384" width="11.44140625" style="43"/>
  </cols>
  <sheetData>
    <row r="1" spans="6:26" ht="29.25" customHeight="1" x14ac:dyDescent="0.25">
      <c r="U1" s="44"/>
      <c r="V1" s="44"/>
      <c r="W1" s="44"/>
      <c r="X1" s="44"/>
      <c r="Y1" s="44"/>
      <c r="Z1" s="44"/>
    </row>
    <row r="2" spans="6:26" s="44" customFormat="1" ht="20.399999999999999" x14ac:dyDescent="0.25">
      <c r="F2" s="142" t="s">
        <v>0</v>
      </c>
      <c r="G2" s="143"/>
      <c r="H2" s="144"/>
      <c r="I2" s="145"/>
      <c r="J2" s="145"/>
      <c r="K2" s="146"/>
      <c r="P2" s="43"/>
      <c r="Q2" s="43"/>
      <c r="R2" s="43"/>
      <c r="U2" s="43"/>
      <c r="V2" s="43"/>
      <c r="W2" s="43"/>
      <c r="X2" s="43"/>
      <c r="Y2" s="43"/>
      <c r="Z2" s="43"/>
    </row>
    <row r="4" spans="6:26" ht="24.75" customHeight="1" x14ac:dyDescent="0.25">
      <c r="F4" s="147"/>
      <c r="G4" s="148"/>
      <c r="H4" s="46" t="s">
        <v>1</v>
      </c>
      <c r="I4" s="47" t="s">
        <v>2</v>
      </c>
      <c r="J4" s="149" t="s">
        <v>3</v>
      </c>
      <c r="K4" s="150"/>
    </row>
    <row r="5" spans="6:26" x14ac:dyDescent="0.25">
      <c r="F5" s="147" t="s">
        <v>4</v>
      </c>
      <c r="G5" s="147"/>
      <c r="H5" s="48" t="str">
        <f>IF(I5="","",ROUNDDOWN(I5/1000,0))</f>
        <v/>
      </c>
      <c r="I5" s="49"/>
      <c r="J5" s="151"/>
      <c r="K5" s="152"/>
    </row>
    <row r="6" spans="6:26" ht="15.6" x14ac:dyDescent="0.25">
      <c r="F6" s="154"/>
      <c r="G6" s="154"/>
      <c r="H6" s="50" t="s">
        <v>5</v>
      </c>
      <c r="I6" s="51" t="s">
        <v>6</v>
      </c>
      <c r="J6" s="51" t="s">
        <v>7</v>
      </c>
      <c r="K6" s="51" t="s">
        <v>8</v>
      </c>
      <c r="L6" s="50" t="s">
        <v>9</v>
      </c>
      <c r="O6" s="52"/>
    </row>
    <row r="7" spans="6:26" x14ac:dyDescent="0.25">
      <c r="F7" s="155" t="s">
        <v>10</v>
      </c>
      <c r="G7" s="156"/>
      <c r="H7" s="53"/>
      <c r="I7" s="53"/>
      <c r="J7" s="53"/>
      <c r="K7" s="53"/>
      <c r="L7" s="53"/>
    </row>
    <row r="8" spans="6:26" x14ac:dyDescent="0.25">
      <c r="F8" s="157" t="s">
        <v>11</v>
      </c>
      <c r="G8" s="157"/>
      <c r="H8" s="158"/>
      <c r="I8" s="159"/>
      <c r="J8" s="54"/>
      <c r="K8" s="54"/>
      <c r="L8" s="55"/>
      <c r="O8" s="68" t="s">
        <v>95</v>
      </c>
      <c r="P8" s="94" t="s">
        <v>96</v>
      </c>
      <c r="Q8" s="94"/>
    </row>
    <row r="9" spans="6:26" x14ac:dyDescent="0.25">
      <c r="F9" s="160" t="s">
        <v>12</v>
      </c>
      <c r="G9" s="161"/>
      <c r="H9" s="107" t="s">
        <v>51</v>
      </c>
      <c r="I9" s="99"/>
      <c r="J9" s="43" t="s">
        <v>14</v>
      </c>
      <c r="K9" s="56" t="str">
        <f>IF(K7="","",K7-J7)</f>
        <v/>
      </c>
      <c r="L9" s="56" t="str">
        <f>IF(L7="","",L7-K7)</f>
        <v/>
      </c>
      <c r="O9" s="68" t="s">
        <v>97</v>
      </c>
      <c r="P9" s="234">
        <v>1</v>
      </c>
      <c r="Q9" s="235"/>
      <c r="U9" s="162" t="s">
        <v>15</v>
      </c>
      <c r="V9" s="162"/>
      <c r="W9" s="162"/>
      <c r="X9" s="162"/>
      <c r="Y9" s="162"/>
    </row>
    <row r="10" spans="6:26" ht="14.4" customHeight="1" x14ac:dyDescent="0.25">
      <c r="F10" s="57"/>
      <c r="G10" s="11" t="s">
        <v>86</v>
      </c>
      <c r="H10" s="111" t="s">
        <v>82</v>
      </c>
      <c r="I10" s="112"/>
      <c r="O10" s="68" t="s">
        <v>98</v>
      </c>
      <c r="P10" s="234">
        <v>1.1000000000000001</v>
      </c>
      <c r="Q10" s="235"/>
      <c r="U10" s="163" t="s">
        <v>17</v>
      </c>
      <c r="V10" s="163"/>
      <c r="W10" s="163"/>
      <c r="X10" s="163"/>
      <c r="Y10" s="163"/>
    </row>
    <row r="11" spans="6:26" x14ac:dyDescent="0.25">
      <c r="F11" s="57"/>
      <c r="G11" s="57"/>
      <c r="H11" s="57"/>
      <c r="I11" s="57"/>
      <c r="O11" s="68" t="s">
        <v>22</v>
      </c>
      <c r="P11" s="234">
        <v>1.4</v>
      </c>
      <c r="Q11" s="235"/>
      <c r="R11" s="91"/>
    </row>
    <row r="12" spans="6:26" x14ac:dyDescent="0.25">
      <c r="F12" s="153" t="s">
        <v>16</v>
      </c>
      <c r="G12" s="153"/>
      <c r="H12" s="153"/>
      <c r="I12" s="153"/>
      <c r="J12" s="153"/>
      <c r="K12" s="153"/>
      <c r="O12" s="163"/>
      <c r="P12" s="163"/>
      <c r="Q12" s="163"/>
      <c r="R12" s="163"/>
    </row>
    <row r="14" spans="6:26" ht="20.25" customHeight="1" x14ac:dyDescent="0.25">
      <c r="G14" s="164" t="s">
        <v>18</v>
      </c>
      <c r="H14" s="165"/>
      <c r="I14" s="165"/>
      <c r="J14" s="166"/>
      <c r="K14" s="167" t="s">
        <v>92</v>
      </c>
      <c r="L14" s="167"/>
      <c r="M14" s="167"/>
      <c r="N14" s="167"/>
      <c r="O14" s="168" t="s">
        <v>93</v>
      </c>
      <c r="P14" s="168"/>
      <c r="Q14" s="168"/>
      <c r="R14" s="169"/>
    </row>
    <row r="15" spans="6:26" ht="12.9" customHeight="1" x14ac:dyDescent="0.25">
      <c r="G15" s="173" t="s">
        <v>21</v>
      </c>
      <c r="H15" s="173"/>
      <c r="I15" s="92" t="s">
        <v>51</v>
      </c>
      <c r="J15" s="233" cm="1">
        <f t="array" ref="J15">_xlfn.SWITCH(I15,"sucre glace",1.1,"CO2",1.4,1)</f>
        <v>1</v>
      </c>
      <c r="K15" s="173" t="s">
        <v>21</v>
      </c>
      <c r="L15" s="173"/>
      <c r="M15" s="92" t="s">
        <v>51</v>
      </c>
      <c r="N15" s="233" cm="1">
        <f t="array" ref="N15">_xlfn.SWITCH(M15,"sucre glace",1.1,"CO2",1.4,1)</f>
        <v>1</v>
      </c>
      <c r="O15" s="170"/>
      <c r="P15" s="171"/>
      <c r="Q15" s="171"/>
      <c r="R15" s="172"/>
    </row>
    <row r="16" spans="6:26" ht="46.2" customHeight="1" x14ac:dyDescent="0.25">
      <c r="F16" s="176" t="s">
        <v>24</v>
      </c>
      <c r="G16" s="58" t="s">
        <v>87</v>
      </c>
      <c r="H16" s="178" t="s">
        <v>26</v>
      </c>
      <c r="I16" s="178" t="s">
        <v>27</v>
      </c>
      <c r="J16" s="178" t="s">
        <v>28</v>
      </c>
      <c r="K16" s="58" t="s">
        <v>88</v>
      </c>
      <c r="L16" s="178" t="s">
        <v>26</v>
      </c>
      <c r="M16" s="178" t="s">
        <v>27</v>
      </c>
      <c r="N16" s="178" t="s">
        <v>28</v>
      </c>
      <c r="O16" s="180" t="s">
        <v>89</v>
      </c>
      <c r="P16" s="182" t="s">
        <v>90</v>
      </c>
      <c r="Q16" s="182" t="s">
        <v>91</v>
      </c>
      <c r="R16" s="174" t="s">
        <v>99</v>
      </c>
      <c r="U16" s="52"/>
    </row>
    <row r="17" spans="1:26" ht="51.6" customHeight="1" x14ac:dyDescent="0.25">
      <c r="B17" s="231" t="s">
        <v>100</v>
      </c>
      <c r="C17" s="231"/>
      <c r="D17" s="231"/>
      <c r="E17" s="231"/>
      <c r="F17" s="177"/>
      <c r="G17" s="58" t="s">
        <v>31</v>
      </c>
      <c r="H17" s="179"/>
      <c r="I17" s="179"/>
      <c r="J17" s="179"/>
      <c r="K17" s="58" t="s">
        <v>31</v>
      </c>
      <c r="L17" s="179"/>
      <c r="M17" s="179"/>
      <c r="N17" s="179"/>
      <c r="O17" s="181"/>
      <c r="P17" s="183"/>
      <c r="Q17" s="183"/>
      <c r="R17" s="175"/>
      <c r="U17" s="52"/>
    </row>
    <row r="18" spans="1:26" ht="12.75" customHeight="1" x14ac:dyDescent="0.25">
      <c r="B18" s="230" t="s">
        <v>32</v>
      </c>
      <c r="C18" s="230" t="s">
        <v>33</v>
      </c>
      <c r="D18" s="230" t="s">
        <v>34</v>
      </c>
      <c r="E18" s="230" t="s">
        <v>35</v>
      </c>
      <c r="F18" s="59"/>
      <c r="G18" s="60"/>
      <c r="H18" s="60"/>
      <c r="I18" s="61"/>
      <c r="J18" s="62" t="str">
        <f>IF(H18=0,"    ",0.14*100*$J$15*I18/H18)</f>
        <v xml:space="preserve">    </v>
      </c>
      <c r="K18" s="60"/>
      <c r="L18" s="45"/>
      <c r="M18" s="45"/>
      <c r="N18" s="63" t="str">
        <f>IF(L18=0,"    ",0.14*100*$N$15*M18/L18)</f>
        <v xml:space="preserve">    </v>
      </c>
      <c r="O18" s="184" t="str">
        <f>IF(J7="","",J7)</f>
        <v/>
      </c>
      <c r="P18" s="45"/>
      <c r="Q18" s="45"/>
      <c r="R18" s="232" t="str">
        <f>IF(P18=0,"    ",Q18+P18)</f>
        <v xml:space="preserve">    </v>
      </c>
      <c r="U18" s="52"/>
      <c r="V18" s="52"/>
      <c r="W18" s="52"/>
    </row>
    <row r="19" spans="1:26" x14ac:dyDescent="0.25">
      <c r="B19" s="197"/>
      <c r="C19" s="197"/>
      <c r="D19" s="197"/>
      <c r="E19" s="197"/>
      <c r="F19" s="64"/>
      <c r="G19" s="45"/>
      <c r="H19" s="45"/>
      <c r="I19" s="45"/>
      <c r="J19" s="62" t="str">
        <f t="shared" ref="J19:J27" si="0">IF(H19=0,"    ",0.14*100*$J$15*I19/H19)</f>
        <v xml:space="preserve">    </v>
      </c>
      <c r="K19" s="45"/>
      <c r="L19" s="45"/>
      <c r="M19" s="45"/>
      <c r="N19" s="63" t="str">
        <f t="shared" ref="N19:N27" si="1">IF(L19=0,"    ",0.14*100*$N$15*M19/L19)</f>
        <v xml:space="preserve">    </v>
      </c>
      <c r="O19" s="185"/>
      <c r="P19" s="45"/>
      <c r="Q19" s="45"/>
      <c r="R19" s="232" t="str">
        <f t="shared" ref="R19:R27" si="2">IF(P19=0,"    ",Q19+P19)</f>
        <v xml:space="preserve">    </v>
      </c>
      <c r="U19" s="52"/>
    </row>
    <row r="20" spans="1:26" x14ac:dyDescent="0.25">
      <c r="A20" s="214">
        <v>3</v>
      </c>
      <c r="B20" s="197"/>
      <c r="C20" s="197"/>
      <c r="D20" s="197"/>
      <c r="E20" s="197"/>
      <c r="F20" s="64"/>
      <c r="G20" s="45"/>
      <c r="H20" s="45"/>
      <c r="I20" s="45"/>
      <c r="J20" s="62" t="str">
        <f t="shared" si="0"/>
        <v xml:space="preserve">    </v>
      </c>
      <c r="K20" s="45"/>
      <c r="L20" s="45"/>
      <c r="M20" s="45"/>
      <c r="N20" s="63" t="str">
        <f t="shared" si="1"/>
        <v xml:space="preserve">    </v>
      </c>
      <c r="O20" s="185"/>
      <c r="P20" s="45"/>
      <c r="Q20" s="45"/>
      <c r="R20" s="232" t="str">
        <f t="shared" si="2"/>
        <v xml:space="preserve">    </v>
      </c>
      <c r="U20" s="52"/>
    </row>
    <row r="21" spans="1:26" x14ac:dyDescent="0.25">
      <c r="C21" s="197"/>
      <c r="D21" s="197"/>
      <c r="E21" s="197"/>
      <c r="F21" s="64"/>
      <c r="G21" s="45"/>
      <c r="H21" s="45"/>
      <c r="I21" s="45"/>
      <c r="J21" s="62" t="str">
        <f t="shared" si="0"/>
        <v xml:space="preserve">    </v>
      </c>
      <c r="K21" s="45"/>
      <c r="L21" s="45"/>
      <c r="M21" s="45"/>
      <c r="N21" s="63" t="str">
        <f t="shared" si="1"/>
        <v xml:space="preserve">    </v>
      </c>
      <c r="O21" s="185"/>
      <c r="P21" s="45"/>
      <c r="Q21" s="45"/>
      <c r="R21" s="232" t="str">
        <f t="shared" si="2"/>
        <v xml:space="preserve">    </v>
      </c>
      <c r="U21" s="52" t="e">
        <f>IF(N21="","",0.14*100*(N21/M21)*1.4)</f>
        <v>#VALUE!</v>
      </c>
    </row>
    <row r="22" spans="1:26" x14ac:dyDescent="0.25">
      <c r="B22" s="214">
        <v>5</v>
      </c>
      <c r="C22" s="197"/>
      <c r="D22" s="197"/>
      <c r="E22" s="197"/>
      <c r="F22" s="64"/>
      <c r="G22" s="45"/>
      <c r="H22" s="45"/>
      <c r="I22" s="45"/>
      <c r="J22" s="62" t="str">
        <f t="shared" si="0"/>
        <v xml:space="preserve">    </v>
      </c>
      <c r="K22" s="45"/>
      <c r="L22" s="45"/>
      <c r="M22" s="45"/>
      <c r="N22" s="63" t="str">
        <f t="shared" si="1"/>
        <v xml:space="preserve">    </v>
      </c>
      <c r="O22" s="185"/>
      <c r="P22" s="45"/>
      <c r="Q22" s="45"/>
      <c r="R22" s="232" t="str">
        <f t="shared" si="2"/>
        <v xml:space="preserve">    </v>
      </c>
      <c r="U22" s="52" t="e">
        <f>IF(N22="","",0.14*100*(N22/M22)*1.4)</f>
        <v>#VALUE!</v>
      </c>
    </row>
    <row r="23" spans="1:26" x14ac:dyDescent="0.25">
      <c r="C23" s="214">
        <v>6</v>
      </c>
      <c r="D23" s="197"/>
      <c r="E23" s="197"/>
      <c r="F23" s="64"/>
      <c r="G23" s="45"/>
      <c r="H23" s="45"/>
      <c r="I23" s="45"/>
      <c r="J23" s="62" t="str">
        <f t="shared" si="0"/>
        <v xml:space="preserve">    </v>
      </c>
      <c r="K23" s="45"/>
      <c r="L23" s="45"/>
      <c r="M23" s="45"/>
      <c r="N23" s="63" t="str">
        <f t="shared" si="1"/>
        <v xml:space="preserve">    </v>
      </c>
      <c r="O23" s="185"/>
      <c r="P23" s="45"/>
      <c r="Q23" s="45"/>
      <c r="R23" s="232" t="str">
        <f t="shared" si="2"/>
        <v xml:space="preserve">    </v>
      </c>
    </row>
    <row r="24" spans="1:26" x14ac:dyDescent="0.25">
      <c r="E24" s="197"/>
      <c r="F24" s="64"/>
      <c r="G24" s="45"/>
      <c r="H24" s="45"/>
      <c r="I24" s="45"/>
      <c r="J24" s="62" t="str">
        <f t="shared" si="0"/>
        <v xml:space="preserve">    </v>
      </c>
      <c r="K24" s="45"/>
      <c r="L24" s="45"/>
      <c r="M24" s="45"/>
      <c r="N24" s="63" t="str">
        <f t="shared" si="1"/>
        <v xml:space="preserve">    </v>
      </c>
      <c r="O24" s="185"/>
      <c r="P24" s="45"/>
      <c r="Q24" s="45"/>
      <c r="R24" s="232" t="str">
        <f t="shared" si="2"/>
        <v xml:space="preserve">    </v>
      </c>
    </row>
    <row r="25" spans="1:26" x14ac:dyDescent="0.25">
      <c r="D25" s="214">
        <v>8</v>
      </c>
      <c r="E25" s="197"/>
      <c r="F25" s="64"/>
      <c r="G25" s="45"/>
      <c r="H25" s="45"/>
      <c r="I25" s="45"/>
      <c r="J25" s="62" t="str">
        <f t="shared" si="0"/>
        <v xml:space="preserve">    </v>
      </c>
      <c r="K25" s="45"/>
      <c r="L25" s="45"/>
      <c r="M25" s="45"/>
      <c r="N25" s="63" t="str">
        <f t="shared" si="1"/>
        <v xml:space="preserve">    </v>
      </c>
      <c r="O25" s="185"/>
      <c r="P25" s="45"/>
      <c r="Q25" s="45"/>
      <c r="R25" s="232" t="str">
        <f t="shared" si="2"/>
        <v xml:space="preserve">    </v>
      </c>
    </row>
    <row r="26" spans="1:26" x14ac:dyDescent="0.25">
      <c r="E26" s="65"/>
      <c r="F26" s="66"/>
      <c r="G26" s="45"/>
      <c r="H26" s="45"/>
      <c r="I26" s="45"/>
      <c r="J26" s="62" t="str">
        <f t="shared" si="0"/>
        <v xml:space="preserve">    </v>
      </c>
      <c r="K26" s="45"/>
      <c r="L26" s="45"/>
      <c r="M26" s="45"/>
      <c r="N26" s="63" t="str">
        <f t="shared" si="1"/>
        <v xml:space="preserve">    </v>
      </c>
      <c r="O26" s="185"/>
      <c r="P26" s="45"/>
      <c r="Q26" s="45"/>
      <c r="R26" s="232" t="str">
        <f t="shared" si="2"/>
        <v xml:space="preserve">    </v>
      </c>
    </row>
    <row r="27" spans="1:26" x14ac:dyDescent="0.25">
      <c r="F27" s="66"/>
      <c r="G27" s="45"/>
      <c r="H27" s="45"/>
      <c r="I27" s="67"/>
      <c r="J27" s="62" t="str">
        <f t="shared" si="0"/>
        <v xml:space="preserve">    </v>
      </c>
      <c r="K27" s="45"/>
      <c r="L27" s="45"/>
      <c r="M27" s="67"/>
      <c r="N27" s="63" t="str">
        <f t="shared" si="1"/>
        <v xml:space="preserve">    </v>
      </c>
      <c r="O27" s="186"/>
      <c r="P27" s="45"/>
      <c r="Q27" s="45"/>
      <c r="R27" s="232" t="str">
        <f t="shared" si="2"/>
        <v xml:space="preserve">    </v>
      </c>
    </row>
    <row r="28" spans="1:26" ht="17.399999999999999" x14ac:dyDescent="0.25">
      <c r="F28" s="68" t="s">
        <v>36</v>
      </c>
      <c r="G28" s="69" t="str">
        <f>IF(G18="","",AVERAGE(G18:G27))</f>
        <v/>
      </c>
      <c r="I28" s="47" t="s">
        <v>36</v>
      </c>
      <c r="J28" s="70" t="str">
        <f>IF(I18="","",AVERAGE(J18:J27))</f>
        <v/>
      </c>
      <c r="K28" s="69" t="str">
        <f>IF(K18="","",AVERAGE(K18:K27))</f>
        <v/>
      </c>
      <c r="M28" s="47" t="s">
        <v>36</v>
      </c>
      <c r="N28" s="69" t="str">
        <f>IF(M18="","",AVERAGE(N18:N27))</f>
        <v/>
      </c>
      <c r="O28" s="47" t="s">
        <v>57</v>
      </c>
      <c r="P28" s="70" t="str">
        <f>IF(P18="","",AVERAGE(P18:P27)/K9)</f>
        <v/>
      </c>
      <c r="Q28" s="70" t="str">
        <f>IF(Q18="","",AVERAGE(Q18:Q27)/L9)</f>
        <v/>
      </c>
      <c r="R28" s="70" t="str">
        <f>IF(P18="","",AVERAGE(R18:R27)/(K9+L9))</f>
        <v/>
      </c>
      <c r="U28" s="44"/>
      <c r="V28" s="44"/>
      <c r="W28" s="44"/>
      <c r="X28" s="44"/>
      <c r="Y28" s="44"/>
      <c r="Z28" s="44"/>
    </row>
    <row r="29" spans="1:26" s="44" customFormat="1" ht="20.399999999999999" x14ac:dyDescent="0.25">
      <c r="I29" s="71" t="s">
        <v>37</v>
      </c>
      <c r="J29" s="24" t="str">
        <f>IF(I18="","",MEDIAN(J18:J27))</f>
        <v/>
      </c>
      <c r="M29" s="73" t="s">
        <v>37</v>
      </c>
      <c r="N29" s="72" t="str">
        <f>IF(M18="","",MEDIAN(N18:N27))</f>
        <v/>
      </c>
      <c r="O29" s="73" t="s">
        <v>58</v>
      </c>
      <c r="P29" s="72" t="str">
        <f>IF(P20="","",MEDIAN(P18:P27)/K9)</f>
        <v/>
      </c>
      <c r="Q29" s="72" t="str">
        <f>IF(Q20="","",MEDIAN(Q18:Q27)/L9)</f>
        <v/>
      </c>
      <c r="R29" s="72" t="str">
        <f>IF(P18="","",MEDIAN(R18:R27)/(K9+L9))</f>
        <v/>
      </c>
    </row>
    <row r="30" spans="1:26" s="44" customFormat="1" ht="20.399999999999999" x14ac:dyDescent="0.25">
      <c r="I30" s="74"/>
      <c r="J30" s="52"/>
      <c r="N30" s="52"/>
      <c r="U30" s="43"/>
      <c r="V30" s="43"/>
      <c r="W30" s="43"/>
      <c r="X30" s="43"/>
      <c r="Y30" s="43"/>
      <c r="Z30" s="43"/>
    </row>
    <row r="32" spans="1:26" x14ac:dyDescent="0.25">
      <c r="B32" s="194" t="s">
        <v>38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6"/>
    </row>
    <row r="33" spans="2:27" x14ac:dyDescent="0.25">
      <c r="B33" s="187" t="s">
        <v>39</v>
      </c>
      <c r="C33" s="187"/>
      <c r="D33" s="187"/>
      <c r="E33" s="187"/>
      <c r="F33" s="188"/>
      <c r="G33" s="189"/>
      <c r="H33" s="190" t="s">
        <v>41</v>
      </c>
      <c r="I33" s="191"/>
      <c r="J33" s="192"/>
      <c r="K33" s="76"/>
      <c r="L33" s="193" t="s">
        <v>42</v>
      </c>
      <c r="M33" s="193"/>
      <c r="N33" s="61"/>
      <c r="P33" s="75"/>
      <c r="Q33" s="75"/>
      <c r="R33" s="75"/>
    </row>
    <row r="34" spans="2:27" ht="12.75" customHeight="1" x14ac:dyDescent="0.25">
      <c r="B34" s="198" t="s">
        <v>43</v>
      </c>
      <c r="C34" s="198"/>
      <c r="D34" s="198"/>
      <c r="E34" s="198"/>
      <c r="F34" s="198"/>
      <c r="G34" s="200" t="s">
        <v>44</v>
      </c>
      <c r="H34" s="200"/>
      <c r="I34" s="200" t="s">
        <v>45</v>
      </c>
      <c r="J34" s="200"/>
      <c r="K34" s="200"/>
      <c r="L34" s="155" t="s">
        <v>46</v>
      </c>
      <c r="M34" s="201"/>
      <c r="N34" s="156"/>
      <c r="O34" s="200" t="s">
        <v>47</v>
      </c>
      <c r="P34" s="200"/>
      <c r="Q34" s="200" t="s">
        <v>48</v>
      </c>
      <c r="R34" s="200"/>
    </row>
    <row r="35" spans="2:27" x14ac:dyDescent="0.25">
      <c r="B35" s="198"/>
      <c r="C35" s="198"/>
      <c r="D35" s="198"/>
      <c r="E35" s="198"/>
      <c r="F35" s="198"/>
      <c r="G35" s="55" t="s">
        <v>10</v>
      </c>
      <c r="H35" s="77"/>
      <c r="I35" s="202" t="s">
        <v>10</v>
      </c>
      <c r="J35" s="203"/>
      <c r="K35" s="77"/>
      <c r="L35" s="202" t="s">
        <v>10</v>
      </c>
      <c r="M35" s="203"/>
      <c r="N35" s="77"/>
      <c r="O35" s="55" t="s">
        <v>10</v>
      </c>
      <c r="P35" s="78"/>
      <c r="Q35" s="55" t="s">
        <v>10</v>
      </c>
      <c r="R35" s="45"/>
    </row>
    <row r="36" spans="2:27" x14ac:dyDescent="0.25">
      <c r="B36" s="198"/>
      <c r="C36" s="198"/>
      <c r="D36" s="198"/>
      <c r="E36" s="198"/>
      <c r="F36" s="198"/>
      <c r="G36" s="55" t="s">
        <v>49</v>
      </c>
      <c r="H36" s="84"/>
      <c r="I36" s="202" t="s">
        <v>49</v>
      </c>
      <c r="J36" s="204"/>
      <c r="K36" s="84" t="s">
        <v>51</v>
      </c>
      <c r="L36" s="202" t="s">
        <v>49</v>
      </c>
      <c r="M36" s="204"/>
      <c r="N36" s="84" t="s">
        <v>51</v>
      </c>
      <c r="O36" s="55" t="s">
        <v>49</v>
      </c>
      <c r="P36" s="84" t="s">
        <v>51</v>
      </c>
      <c r="Q36" s="55" t="s">
        <v>49</v>
      </c>
      <c r="R36" s="84" t="s">
        <v>51</v>
      </c>
    </row>
    <row r="37" spans="2:27" x14ac:dyDescent="0.25">
      <c r="B37" s="199"/>
      <c r="C37" s="199"/>
      <c r="D37" s="199"/>
      <c r="E37" s="199"/>
      <c r="F37" s="199"/>
      <c r="G37" s="55" t="s">
        <v>52</v>
      </c>
      <c r="H37" s="79"/>
      <c r="I37" s="202" t="s">
        <v>52</v>
      </c>
      <c r="J37" s="203"/>
      <c r="K37" s="45"/>
      <c r="L37" s="88"/>
      <c r="M37" s="89" t="s">
        <v>52</v>
      </c>
      <c r="N37" s="45"/>
      <c r="O37" s="55" t="s">
        <v>52</v>
      </c>
      <c r="P37" s="45"/>
      <c r="Q37" s="55" t="s">
        <v>52</v>
      </c>
      <c r="R37" s="45"/>
    </row>
    <row r="38" spans="2:27" x14ac:dyDescent="0.25"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2:27" x14ac:dyDescent="0.25">
      <c r="B39" s="205" t="s">
        <v>53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7"/>
    </row>
    <row r="40" spans="2:27" ht="12.9" customHeight="1" x14ac:dyDescent="0.25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</row>
    <row r="41" spans="2:27" ht="12.9" customHeight="1" x14ac:dyDescent="0.25"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</row>
    <row r="42" spans="2:27" x14ac:dyDescent="0.25"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U42" s="210"/>
      <c r="V42" s="210"/>
      <c r="W42" s="210"/>
      <c r="X42" s="210"/>
      <c r="Y42" s="210"/>
      <c r="Z42" s="210"/>
      <c r="AA42" s="210"/>
    </row>
    <row r="43" spans="2:27" ht="12.75" customHeight="1" x14ac:dyDescent="0.25"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U43" s="163" t="s">
        <v>54</v>
      </c>
      <c r="V43" s="163"/>
      <c r="W43" s="163"/>
      <c r="X43" s="163"/>
      <c r="Y43" s="163"/>
      <c r="Z43" s="163"/>
      <c r="AA43" s="163"/>
    </row>
    <row r="45" spans="2:27" ht="15" x14ac:dyDescent="0.25">
      <c r="F45" s="81"/>
      <c r="G45" s="211" t="s">
        <v>55</v>
      </c>
      <c r="H45" s="212"/>
    </row>
    <row r="49" spans="13:13" x14ac:dyDescent="0.25">
      <c r="M49" s="82"/>
    </row>
    <row r="50" spans="13:13" x14ac:dyDescent="0.25">
      <c r="M50" s="82"/>
    </row>
  </sheetData>
  <sheetProtection selectLockedCells="1" selectUnlockedCells="1"/>
  <mergeCells count="64">
    <mergeCell ref="B17:E17"/>
    <mergeCell ref="B39:R39"/>
    <mergeCell ref="B40:R43"/>
    <mergeCell ref="U42:AA42"/>
    <mergeCell ref="U43:AA43"/>
    <mergeCell ref="G45:H45"/>
    <mergeCell ref="B34:F37"/>
    <mergeCell ref="G34:H34"/>
    <mergeCell ref="I34:K34"/>
    <mergeCell ref="O34:P34"/>
    <mergeCell ref="Q34:R34"/>
    <mergeCell ref="L34:N34"/>
    <mergeCell ref="I35:J35"/>
    <mergeCell ref="I36:J36"/>
    <mergeCell ref="I37:J37"/>
    <mergeCell ref="L35:M35"/>
    <mergeCell ref="L36:M36"/>
    <mergeCell ref="O18:O27"/>
    <mergeCell ref="B33:E33"/>
    <mergeCell ref="F33:G33"/>
    <mergeCell ref="H33:J33"/>
    <mergeCell ref="L33:M33"/>
    <mergeCell ref="B32:R32"/>
    <mergeCell ref="B18:B20"/>
    <mergeCell ref="C18:C22"/>
    <mergeCell ref="D18:D23"/>
    <mergeCell ref="E18:E25"/>
    <mergeCell ref="R16:R17"/>
    <mergeCell ref="F16:F17"/>
    <mergeCell ref="H16:H17"/>
    <mergeCell ref="I16:I17"/>
    <mergeCell ref="J16:J17"/>
    <mergeCell ref="L16:L17"/>
    <mergeCell ref="M16:M17"/>
    <mergeCell ref="N16:N17"/>
    <mergeCell ref="O16:O17"/>
    <mergeCell ref="P16:P17"/>
    <mergeCell ref="Q16:Q17"/>
    <mergeCell ref="U9:Y9"/>
    <mergeCell ref="H10:I10"/>
    <mergeCell ref="U10:Y10"/>
    <mergeCell ref="G14:J14"/>
    <mergeCell ref="K14:N14"/>
    <mergeCell ref="O14:R15"/>
    <mergeCell ref="G15:H15"/>
    <mergeCell ref="K15:L15"/>
    <mergeCell ref="O12:R12"/>
    <mergeCell ref="F6:G6"/>
    <mergeCell ref="F7:G7"/>
    <mergeCell ref="F8:G8"/>
    <mergeCell ref="H8:I8"/>
    <mergeCell ref="F9:G9"/>
    <mergeCell ref="H9:I9"/>
    <mergeCell ref="P8:Q8"/>
    <mergeCell ref="P9:Q9"/>
    <mergeCell ref="P10:Q10"/>
    <mergeCell ref="P11:Q11"/>
    <mergeCell ref="F12:K12"/>
    <mergeCell ref="F2:G2"/>
    <mergeCell ref="H2:K2"/>
    <mergeCell ref="F4:G4"/>
    <mergeCell ref="J4:K4"/>
    <mergeCell ref="F5:G5"/>
    <mergeCell ref="J5:K5"/>
  </mergeCells>
  <conditionalFormatting sqref="H10">
    <cfRule type="cellIs" dxfId="3" priority="3" operator="equal">
      <formula>2024</formula>
    </cfRule>
    <cfRule type="cellIs" dxfId="2" priority="4" operator="equal">
      <formula>2023</formula>
    </cfRule>
    <cfRule type="cellIs" dxfId="1" priority="5" operator="equal">
      <formula>2022</formula>
    </cfRule>
  </conditionalFormatting>
  <conditionalFormatting sqref="H10:I10">
    <cfRule type="cellIs" dxfId="0" priority="1" operator="equal">
      <formula>2025</formula>
    </cfRule>
    <cfRule type="cellIs" priority="2" operator="equal">
      <formula>2021</formula>
    </cfRule>
  </conditionalFormatting>
  <conditionalFormatting sqref="J29">
    <cfRule type="colorScale" priority="6">
      <colorScale>
        <cfvo type="formula" val="0"/>
        <cfvo type="formula" val="0.7"/>
        <cfvo type="formula" val="1"/>
        <color rgb="FF00B050"/>
        <color rgb="FFFFEB84"/>
        <color rgb="FFFF0000"/>
      </colorScale>
    </cfRule>
  </conditionalFormatting>
  <conditionalFormatting sqref="J30">
    <cfRule type="iconSet" priority="13">
      <iconSet showValue="0" reverse="1">
        <cfvo type="percent" val="0"/>
        <cfvo type="num" val="&quot;.75&quot;"/>
        <cfvo type="num" val="1" gte="0"/>
      </iconSet>
    </cfRule>
  </conditionalFormatting>
  <conditionalFormatting sqref="N29">
    <cfRule type="colorScale" priority="18">
      <colorScale>
        <cfvo type="num" val="0"/>
        <cfvo type="num" val="1.5"/>
        <cfvo type="num" val="2"/>
        <color rgb="FF00B050"/>
        <color rgb="FFFFEB84"/>
        <color rgb="FFFF0000"/>
      </colorScale>
    </cfRule>
  </conditionalFormatting>
  <conditionalFormatting sqref="N30">
    <cfRule type="iconSet" priority="17">
      <iconSet showValue="0" reverse="1">
        <cfvo type="percent" val="0"/>
        <cfvo type="num" val="1.1499999999999999"/>
        <cfvo type="num" val="2" gte="0"/>
      </iconSet>
    </cfRule>
  </conditionalFormatting>
  <conditionalFormatting sqref="R29">
    <cfRule type="colorScale" priority="10">
      <colorScale>
        <cfvo type="num" val="0"/>
        <cfvo type="num" val="0.8"/>
        <cfvo type="num" val="1"/>
        <color rgb="FF00B050"/>
        <color rgb="FFFFEB84"/>
        <color rgb="FFFF0000"/>
      </colorScale>
    </cfRule>
  </conditionalFormatting>
  <hyperlinks>
    <hyperlink ref="U44" r:id="rId1" display="https://www.adana-asso.fr/wp-content/uploads/2022/03/ADANA_HS_2020_web.pdf" xr:uid="{036E9483-54BD-4BC4-9EB2-F608BE6B5739}"/>
    <hyperlink ref="U10" r:id="rId2" xr:uid="{9A248387-8C12-419B-BDBB-5696B0C71B46}"/>
  </hyperlinks>
  <pageMargins left="0.23622047244094491" right="0.23622047244094491" top="0.74803149606299213" bottom="0.74803149606299213" header="0.31496062992125984" footer="0.31496062992125984"/>
  <pageSetup paperSize="9" scale="66" orientation="landscape" useFirstPageNumber="1" horizontalDpi="360" verticalDpi="360" r:id="rId3"/>
  <headerFooter alignWithMargins="0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6A6EBA82-C131-402E-91A2-D32813D54F3E}">
            <x14:iconSet custom="1">
              <x14:cfvo type="percent">
                <xm:f>0</xm:f>
              </x14:cfvo>
              <x14:cfvo type="percent">
                <xm:f>".5"</xm:f>
              </x14:cfvo>
              <x14:cfvo type="percent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E80F2F2A-647D-4D5D-820C-CB642DF51D15}">
          <x14:formula1>
            <xm:f>Données!$B$3:$B$6</xm:f>
          </x14:formula1>
          <xm:sqref>I15 M15</xm:sqref>
        </x14:dataValidation>
        <x14:dataValidation type="list" allowBlank="1" showErrorMessage="1" xr:uid="{1483BEEB-E2D6-4240-9480-D6EECFDDF36A}">
          <x14:formula1>
            <xm:f>Données!$H$3:$H$9</xm:f>
          </x14:formula1>
          <xm:sqref>H9</xm:sqref>
        </x14:dataValidation>
        <x14:dataValidation type="list" allowBlank="1" showErrorMessage="1" xr:uid="{081F8294-61A6-4D05-A1A9-E35EDC8AB9B1}">
          <x14:formula1>
            <xm:f>Données!$F$3:$F$19</xm:f>
          </x14:formula1>
          <xm:sqref>H36 R36 P36 N36 K36</xm:sqref>
        </x14:dataValidation>
        <x14:dataValidation type="list" allowBlank="1" showErrorMessage="1" xr:uid="{F8130DF5-480A-43CD-9C72-621D94CC6C45}">
          <x14:formula1>
            <xm:f>Données!$C$10:$C$17</xm:f>
          </x14:formula1>
          <xm:sqref>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workbookViewId="0">
      <selection activeCell="C16" sqref="C16"/>
    </sheetView>
  </sheetViews>
  <sheetFormatPr baseColWidth="10" defaultColWidth="12.6640625" defaultRowHeight="15" customHeight="1" x14ac:dyDescent="0.25"/>
  <cols>
    <col min="1" max="26" width="11.44140625" customWidth="1"/>
  </cols>
  <sheetData>
    <row r="1" spans="2:10" ht="12.75" customHeight="1" x14ac:dyDescent="0.25"/>
    <row r="2" spans="2:10" ht="12.75" customHeight="1" x14ac:dyDescent="0.3">
      <c r="B2" s="35" t="s">
        <v>60</v>
      </c>
      <c r="C2" s="35" t="s">
        <v>61</v>
      </c>
      <c r="F2" s="36" t="s">
        <v>62</v>
      </c>
      <c r="H2" s="35" t="s">
        <v>63</v>
      </c>
      <c r="J2" s="35" t="s">
        <v>40</v>
      </c>
    </row>
    <row r="3" spans="2:10" ht="12.75" customHeight="1" x14ac:dyDescent="0.3">
      <c r="B3" s="35" t="s">
        <v>23</v>
      </c>
      <c r="C3" s="35">
        <v>1</v>
      </c>
      <c r="F3" s="37" t="s">
        <v>50</v>
      </c>
      <c r="H3" s="35" t="s">
        <v>64</v>
      </c>
      <c r="J3" s="35" t="s">
        <v>59</v>
      </c>
    </row>
    <row r="4" spans="2:10" ht="12.75" customHeight="1" x14ac:dyDescent="0.3">
      <c r="B4" s="35" t="s">
        <v>65</v>
      </c>
      <c r="C4" s="35">
        <v>1.1000000000000001</v>
      </c>
      <c r="F4" s="36" t="s">
        <v>66</v>
      </c>
      <c r="H4" s="35" t="s">
        <v>56</v>
      </c>
    </row>
    <row r="5" spans="2:10" ht="12.75" customHeight="1" x14ac:dyDescent="0.3">
      <c r="B5" s="35" t="s">
        <v>22</v>
      </c>
      <c r="C5" s="35">
        <v>1.4</v>
      </c>
      <c r="F5" s="36" t="s">
        <v>67</v>
      </c>
      <c r="H5" s="35" t="s">
        <v>68</v>
      </c>
    </row>
    <row r="6" spans="2:10" ht="12.75" customHeight="1" x14ac:dyDescent="0.3">
      <c r="B6" s="38" t="s">
        <v>51</v>
      </c>
      <c r="F6" s="36" t="s">
        <v>69</v>
      </c>
      <c r="H6" s="35" t="s">
        <v>70</v>
      </c>
    </row>
    <row r="7" spans="2:10" ht="12.75" customHeight="1" x14ac:dyDescent="0.3">
      <c r="F7" s="36" t="s">
        <v>71</v>
      </c>
      <c r="H7" s="35" t="s">
        <v>13</v>
      </c>
    </row>
    <row r="8" spans="2:10" ht="12.75" customHeight="1" x14ac:dyDescent="0.3">
      <c r="F8" s="36" t="s">
        <v>72</v>
      </c>
      <c r="H8" s="35" t="s">
        <v>73</v>
      </c>
    </row>
    <row r="9" spans="2:10" ht="12.75" customHeight="1" x14ac:dyDescent="0.3">
      <c r="B9" s="35" t="s">
        <v>1</v>
      </c>
      <c r="C9" s="39" t="s">
        <v>74</v>
      </c>
      <c r="F9" s="36" t="s">
        <v>75</v>
      </c>
      <c r="H9" s="38" t="s">
        <v>51</v>
      </c>
    </row>
    <row r="10" spans="2:10" ht="12.75" customHeight="1" x14ac:dyDescent="0.3">
      <c r="B10" s="1">
        <v>44</v>
      </c>
      <c r="C10" s="39"/>
      <c r="F10" s="36" t="s">
        <v>76</v>
      </c>
    </row>
    <row r="11" spans="2:10" ht="12.75" customHeight="1" x14ac:dyDescent="0.3">
      <c r="B11" s="1">
        <v>49</v>
      </c>
      <c r="C11" s="39">
        <v>2025</v>
      </c>
      <c r="F11" s="36" t="s">
        <v>77</v>
      </c>
    </row>
    <row r="12" spans="2:10" ht="12.75" customHeight="1" x14ac:dyDescent="0.3">
      <c r="B12" s="1">
        <v>53</v>
      </c>
      <c r="C12" s="39">
        <v>2024</v>
      </c>
      <c r="F12" s="36" t="s">
        <v>78</v>
      </c>
    </row>
    <row r="13" spans="2:10" ht="12.75" customHeight="1" x14ac:dyDescent="0.3">
      <c r="B13" s="1">
        <v>72</v>
      </c>
      <c r="C13" s="39">
        <v>2023</v>
      </c>
      <c r="F13" s="36" t="s">
        <v>79</v>
      </c>
    </row>
    <row r="14" spans="2:10" ht="12.75" customHeight="1" x14ac:dyDescent="0.3">
      <c r="B14" s="1">
        <v>85</v>
      </c>
      <c r="C14" s="39">
        <v>2022</v>
      </c>
      <c r="F14" s="36" t="s">
        <v>81</v>
      </c>
    </row>
    <row r="15" spans="2:10" ht="12.75" customHeight="1" x14ac:dyDescent="0.3">
      <c r="B15" s="40" t="s">
        <v>51</v>
      </c>
      <c r="C15" s="39">
        <v>2021</v>
      </c>
      <c r="F15" s="36" t="s">
        <v>83</v>
      </c>
    </row>
    <row r="16" spans="2:10" ht="12.75" customHeight="1" x14ac:dyDescent="0.3">
      <c r="B16" s="1"/>
      <c r="C16" s="39" t="s">
        <v>80</v>
      </c>
      <c r="F16" s="90" t="s">
        <v>94</v>
      </c>
    </row>
    <row r="17" spans="2:6" ht="12.75" customHeight="1" x14ac:dyDescent="0.3">
      <c r="B17" s="1"/>
      <c r="C17" s="41" t="s">
        <v>82</v>
      </c>
      <c r="F17" s="36" t="s">
        <v>84</v>
      </c>
    </row>
    <row r="18" spans="2:6" ht="12.75" customHeight="1" x14ac:dyDescent="0.3">
      <c r="F18" s="36" t="s">
        <v>85</v>
      </c>
    </row>
    <row r="19" spans="2:6" ht="12.75" customHeight="1" x14ac:dyDescent="0.3">
      <c r="F19" s="42" t="s">
        <v>51</v>
      </c>
    </row>
    <row r="20" spans="2:6" ht="12.75" customHeight="1" x14ac:dyDescent="0.25"/>
    <row r="21" spans="2:6" ht="12.75" customHeight="1" x14ac:dyDescent="0.25"/>
    <row r="22" spans="2:6" ht="12.75" customHeight="1" x14ac:dyDescent="0.25"/>
    <row r="23" spans="2:6" ht="12.75" customHeight="1" x14ac:dyDescent="0.25"/>
    <row r="24" spans="2:6" ht="12.75" customHeight="1" x14ac:dyDescent="0.25"/>
    <row r="25" spans="2:6" ht="12.75" customHeight="1" x14ac:dyDescent="0.25"/>
    <row r="26" spans="2:6" ht="12.75" customHeight="1" x14ac:dyDescent="0.25"/>
    <row r="27" spans="2:6" ht="12.75" customHeight="1" x14ac:dyDescent="0.25"/>
    <row r="28" spans="2:6" ht="12.75" customHeight="1" x14ac:dyDescent="0.25"/>
    <row r="29" spans="2:6" ht="12.75" customHeight="1" x14ac:dyDescent="0.25"/>
    <row r="30" spans="2:6" ht="12.75" customHeight="1" x14ac:dyDescent="0.25"/>
    <row r="31" spans="2:6" ht="12.75" customHeight="1" x14ac:dyDescent="0.25"/>
    <row r="32" spans="2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Rucher Phorétique-3 saisons</vt:lpstr>
      <vt:lpstr>Rucher - Phorétique+ Lange</vt:lpstr>
      <vt:lpstr>Données</vt:lpstr>
      <vt:lpstr>'Rucher - Phorétique+ Lange'!Zone_d_impression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</dc:creator>
  <cp:lastModifiedBy>Jerome Amouraben -ADA PL</cp:lastModifiedBy>
  <cp:lastPrinted>2024-10-28T17:16:30Z</cp:lastPrinted>
  <dcterms:created xsi:type="dcterms:W3CDTF">2021-12-13T15:39:29Z</dcterms:created>
  <dcterms:modified xsi:type="dcterms:W3CDTF">2025-04-18T06:27:53Z</dcterms:modified>
</cp:coreProperties>
</file>